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!data\Desktop\ВЕБ САЙТГА\3-чорак\"/>
    </mc:Choice>
  </mc:AlternateContent>
  <bookViews>
    <workbookView xWindow="0" yWindow="0" windowWidth="28800" windowHeight="12285" firstSheet="1" activeTab="1"/>
  </bookViews>
  <sheets>
    <sheet name="Йиллик параметр" sheetId="15" state="hidden" r:id="rId1"/>
    <sheet name="2022 йил III-чорак" sheetId="19" r:id="rId2"/>
    <sheet name="Шартномалар" sheetId="12" state="hidden" r:id="rId3"/>
  </sheets>
  <definedNames>
    <definedName name="_xlnm._FilterDatabase" localSheetId="1" hidden="1">'2022 йил III-чорак'!$C$8:$AI$52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'2022 йил III-чорак'!$5:$8</definedName>
    <definedName name="_xlnm.Print_Titles" localSheetId="0">'Йиллик параметр'!$5:$7</definedName>
    <definedName name="_xlnm.Print_Area" localSheetId="1">'2022 йил III-чорак'!$B$2:$Q$54</definedName>
    <definedName name="_xlnm.Print_Area" localSheetId="0">'Йиллик параметр'!$B$2:$K$48</definedName>
  </definedNames>
  <calcPr calcId="152511"/>
</workbook>
</file>

<file path=xl/calcChain.xml><?xml version="1.0" encoding="utf-8"?>
<calcChain xmlns="http://schemas.openxmlformats.org/spreadsheetml/2006/main">
  <c r="N17" i="19" l="1"/>
  <c r="N16" i="19"/>
  <c r="N15" i="19"/>
  <c r="N48" i="19"/>
  <c r="M48" i="19"/>
  <c r="L48" i="19"/>
  <c r="K48" i="19"/>
  <c r="J48" i="19"/>
  <c r="I48" i="19"/>
  <c r="H48" i="19"/>
  <c r="G48" i="19"/>
  <c r="N39" i="19" l="1"/>
  <c r="M39" i="19"/>
  <c r="M17" i="19" l="1"/>
  <c r="N38" i="19"/>
  <c r="M38" i="19"/>
  <c r="N42" i="19"/>
  <c r="M42" i="19"/>
  <c r="N37" i="19" l="1"/>
  <c r="M37" i="19"/>
  <c r="N36" i="19" l="1"/>
  <c r="M36" i="19"/>
  <c r="N30" i="19"/>
  <c r="M30" i="19"/>
  <c r="F51" i="19"/>
  <c r="E51" i="19"/>
  <c r="N33" i="19" l="1"/>
  <c r="M33" i="19"/>
  <c r="N41" i="19" l="1"/>
  <c r="M41" i="19"/>
  <c r="F10" i="19" l="1"/>
  <c r="F11" i="19"/>
  <c r="E11" i="19"/>
  <c r="C11" i="19"/>
  <c r="C12" i="19" s="1"/>
  <c r="F35" i="19" l="1"/>
  <c r="E35" i="19"/>
  <c r="E48" i="19" l="1"/>
  <c r="F48" i="19" l="1"/>
  <c r="F17" i="19"/>
  <c r="P9" i="19" l="1"/>
  <c r="O9" i="19"/>
  <c r="J9" i="19"/>
  <c r="I9" i="19"/>
  <c r="H9" i="19"/>
  <c r="G9" i="19"/>
  <c r="L9" i="19"/>
  <c r="K9" i="19"/>
  <c r="E52" i="19"/>
  <c r="F50" i="19"/>
  <c r="E50" i="19"/>
  <c r="F49" i="19"/>
  <c r="E49" i="19"/>
  <c r="F47" i="19"/>
  <c r="E47" i="19"/>
  <c r="F46" i="19"/>
  <c r="E46" i="19"/>
  <c r="F45" i="19"/>
  <c r="E45" i="19"/>
  <c r="F44" i="19"/>
  <c r="E44" i="19"/>
  <c r="F43" i="19"/>
  <c r="E43" i="19"/>
  <c r="F42" i="19"/>
  <c r="E42" i="19"/>
  <c r="F41" i="19"/>
  <c r="E41" i="19"/>
  <c r="F40" i="19"/>
  <c r="E40" i="19"/>
  <c r="F39" i="19"/>
  <c r="E39" i="19"/>
  <c r="F38" i="19"/>
  <c r="E38" i="19"/>
  <c r="F37" i="19"/>
  <c r="E37" i="19"/>
  <c r="F36" i="19"/>
  <c r="E36" i="19"/>
  <c r="F34" i="19"/>
  <c r="E34" i="19"/>
  <c r="F33" i="19"/>
  <c r="E33" i="19"/>
  <c r="F32" i="19"/>
  <c r="E32" i="19"/>
  <c r="F31" i="19"/>
  <c r="E31" i="19"/>
  <c r="F30" i="19"/>
  <c r="E30" i="19"/>
  <c r="F29" i="19"/>
  <c r="E29" i="19"/>
  <c r="F28" i="19"/>
  <c r="E28" i="19"/>
  <c r="F27" i="19"/>
  <c r="E27" i="19"/>
  <c r="F26" i="19"/>
  <c r="E26" i="19"/>
  <c r="F25" i="19"/>
  <c r="E25" i="19"/>
  <c r="F24" i="19"/>
  <c r="E24" i="19"/>
  <c r="F23" i="19"/>
  <c r="E23" i="19"/>
  <c r="F22" i="19"/>
  <c r="E22" i="19"/>
  <c r="F21" i="19"/>
  <c r="E21" i="19"/>
  <c r="F20" i="19"/>
  <c r="E20" i="19"/>
  <c r="F19" i="19"/>
  <c r="E19" i="19"/>
  <c r="F18" i="19"/>
  <c r="E18" i="19"/>
  <c r="E17" i="19"/>
  <c r="F16" i="19"/>
  <c r="E16" i="19"/>
  <c r="F15" i="19"/>
  <c r="E15" i="19"/>
  <c r="F14" i="19"/>
  <c r="E14" i="19"/>
  <c r="F13" i="19"/>
  <c r="E13" i="19"/>
  <c r="N9" i="19"/>
  <c r="M9" i="19"/>
  <c r="F12" i="19"/>
  <c r="E12" i="19"/>
  <c r="C13" i="19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E10" i="19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F52" i="19"/>
  <c r="C35" i="19" l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E47" i="15"/>
  <c r="F9" i="19"/>
  <c r="E9" i="19"/>
</calcChain>
</file>

<file path=xl/sharedStrings.xml><?xml version="1.0" encoding="utf-8"?>
<sst xmlns="http://schemas.openxmlformats.org/spreadsheetml/2006/main" count="3974" uniqueCount="1354">
  <si>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</si>
  <si>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</si>
  <si>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</si>
  <si>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</si>
  <si>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</si>
  <si>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</si>
  <si>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</si>
  <si>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</si>
  <si>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</si>
  <si>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</si>
  <si>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</si>
  <si>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</si>
  <si>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</si>
  <si>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</si>
  <si>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</si>
  <si>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</si>
  <si>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</si>
  <si>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</si>
  <si>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</si>
  <si>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</si>
  <si>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</si>
  <si>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</si>
  <si>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</si>
  <si>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</si>
  <si>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</si>
  <si>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</si>
  <si>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</si>
  <si>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</si>
  <si>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</si>
  <si>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</si>
  <si>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</si>
  <si>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</si>
  <si>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</si>
  <si>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</si>
  <si>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</si>
  <si>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</si>
  <si>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</si>
  <si>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</si>
  <si>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</si>
  <si>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</si>
  <si>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</si>
  <si>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</si>
  <si>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</si>
  <si>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</si>
  <si>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</si>
  <si>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</si>
  <si>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</si>
  <si>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</si>
  <si>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</si>
  <si>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</si>
  <si>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</si>
  <si>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</si>
  <si>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</si>
  <si>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</si>
  <si>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</si>
  <si>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</si>
  <si>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</si>
  <si>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</si>
  <si>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</si>
  <si>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</si>
  <si>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</si>
  <si>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</si>
  <si>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</si>
  <si>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</si>
  <si>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</si>
  <si>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</si>
  <si>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</si>
  <si>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</si>
  <si>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</si>
  <si>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</si>
  <si>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</si>
  <si>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</si>
  <si>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</si>
  <si>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</si>
  <si>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</si>
  <si>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</si>
  <si>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</si>
  <si>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</si>
  <si>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</si>
  <si>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</si>
  <si>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</si>
  <si>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</si>
  <si>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</si>
  <si>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</si>
  <si>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</si>
  <si>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</si>
  <si>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</si>
  <si>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</si>
  <si>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</si>
  <si>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</si>
  <si>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</si>
  <si>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</si>
  <si>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</si>
  <si>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</si>
  <si>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</si>
  <si>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</si>
  <si>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</si>
  <si>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</si>
  <si>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</si>
  <si>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</si>
  <si>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</si>
  <si>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</si>
  <si>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</si>
  <si>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</si>
  <si>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</si>
  <si>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</si>
  <si>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</si>
  <si>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</si>
  <si>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</si>
  <si>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</si>
  <si>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</si>
  <si>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</si>
  <si>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</si>
  <si>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</si>
  <si>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</si>
  <si>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</si>
  <si>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</si>
  <si>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</si>
  <si>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</si>
  <si>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</si>
  <si>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</si>
  <si>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</si>
  <si>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</si>
  <si>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</si>
  <si>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</si>
  <si>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</si>
  <si>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</si>
  <si>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</si>
  <si>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</si>
  <si>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</si>
  <si>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</si>
  <si>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</si>
  <si>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</si>
  <si>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</si>
  <si>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</si>
  <si>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</si>
  <si>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</si>
  <si>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</si>
  <si>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</si>
  <si>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</si>
  <si>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</si>
  <si>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</si>
  <si>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</si>
  <si>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</si>
  <si>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</si>
  <si>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</si>
  <si>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</si>
  <si>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</si>
  <si>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</si>
  <si>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</si>
  <si>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</si>
  <si>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</si>
  <si>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</si>
  <si>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</si>
  <si>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</si>
  <si>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</si>
  <si>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</si>
  <si>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</si>
  <si>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</si>
  <si>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</si>
  <si>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</si>
  <si>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</si>
  <si>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</si>
  <si>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</si>
  <si>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</si>
  <si>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</si>
  <si>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</si>
  <si>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</si>
  <si>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</si>
  <si>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</si>
  <si>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</si>
  <si>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</si>
  <si>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</si>
  <si>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</si>
  <si>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</si>
  <si>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</si>
  <si>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</si>
  <si>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</si>
  <si>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</si>
  <si>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</si>
  <si>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</si>
  <si>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</si>
  <si>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</si>
  <si>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</si>
  <si>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</si>
  <si>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</si>
  <si>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</si>
  <si>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</si>
  <si>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</si>
  <si>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</si>
  <si>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</si>
  <si>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</si>
  <si>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</si>
  <si>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</si>
  <si>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</si>
  <si>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</si>
  <si>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</si>
  <si>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</si>
  <si>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</si>
  <si>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</si>
  <si>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</si>
  <si>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</si>
  <si>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</si>
  <si>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</si>
  <si>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</si>
  <si>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</si>
  <si>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</si>
  <si>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</si>
  <si>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</si>
  <si>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</si>
  <si>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</si>
  <si>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</si>
  <si>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</si>
  <si>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</si>
  <si>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</si>
  <si>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</si>
  <si>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</si>
  <si>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</si>
  <si>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</si>
  <si>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</si>
  <si>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</si>
  <si>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</si>
  <si>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</si>
  <si>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</si>
  <si>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</si>
  <si>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</si>
  <si>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</si>
  <si>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</si>
  <si>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</si>
  <si>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</si>
  <si>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</si>
  <si>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</si>
  <si>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</si>
  <si>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</si>
  <si>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</si>
  <si>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</si>
  <si>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</si>
  <si>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</si>
  <si>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</si>
  <si>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</si>
  <si>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</si>
  <si>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</si>
  <si>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</si>
  <si>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</si>
  <si>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</si>
  <si>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</si>
  <si>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</si>
  <si>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</si>
  <si>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</si>
  <si>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</si>
  <si>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</si>
  <si>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</si>
  <si>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</si>
  <si>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</si>
  <si>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</si>
  <si>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</si>
  <si>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</si>
  <si>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</si>
  <si>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</si>
  <si>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</si>
  <si>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</si>
  <si>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</si>
  <si>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</si>
  <si>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</si>
  <si>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</si>
  <si>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</si>
  <si>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</si>
  <si>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</si>
  <si>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</si>
  <si>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</si>
  <si>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</si>
  <si>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</si>
  <si>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</si>
  <si>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</si>
  <si>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</si>
  <si>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</si>
  <si>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</si>
  <si>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</si>
  <si>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</si>
  <si>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</si>
  <si>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</si>
  <si>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</si>
  <si>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</si>
  <si>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</si>
  <si>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</si>
  <si>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</si>
  <si>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</si>
  <si>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</si>
  <si>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</si>
  <si>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</si>
  <si>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</si>
  <si>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</si>
  <si>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</si>
  <si>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</si>
  <si>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</si>
  <si>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</si>
  <si>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</si>
  <si>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</si>
  <si>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</si>
  <si>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</si>
  <si>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</si>
  <si>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</si>
  <si>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</si>
  <si>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</si>
  <si>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</si>
  <si>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</si>
  <si>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</si>
  <si>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</si>
  <si>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</si>
  <si>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</si>
  <si>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</si>
  <si>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</si>
  <si>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</si>
  <si>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</si>
  <si>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</si>
  <si>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</si>
  <si>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</si>
  <si>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</si>
  <si>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</si>
  <si>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</si>
  <si>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</si>
  <si>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</si>
  <si>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</si>
  <si>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</si>
  <si>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</si>
  <si>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</si>
  <si>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</si>
  <si>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</si>
  <si>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</si>
  <si>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</si>
  <si>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</si>
  <si>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</si>
  <si>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</si>
  <si>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</si>
  <si>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</si>
  <si>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</si>
  <si>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</si>
  <si>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</si>
  <si>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</si>
  <si>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</si>
  <si>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</si>
  <si>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</si>
  <si>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</si>
  <si>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</si>
  <si>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</si>
  <si>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</si>
  <si>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</si>
  <si>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</si>
  <si>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</si>
  <si>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</si>
  <si>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</si>
  <si>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</si>
  <si>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</si>
  <si>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</si>
  <si>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</si>
  <si>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</si>
  <si>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</si>
  <si>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</si>
  <si>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</si>
  <si>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</si>
  <si>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</si>
  <si>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</si>
  <si>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</si>
  <si>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</si>
  <si>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</si>
  <si>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</si>
  <si>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</si>
  <si>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</si>
  <si>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</si>
  <si>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</si>
  <si>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</si>
  <si>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</si>
  <si>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</si>
  <si>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</si>
  <si>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</si>
  <si>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</si>
  <si>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</si>
  <si>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</si>
  <si>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</si>
  <si>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</si>
  <si>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</si>
  <si>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</si>
  <si>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</si>
  <si>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</si>
  <si>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</si>
  <si>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</si>
  <si>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</si>
  <si>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</si>
  <si>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</si>
  <si>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</si>
  <si>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</si>
  <si>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</si>
  <si>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</si>
  <si>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</si>
  <si>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</si>
  <si>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</si>
  <si>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</si>
  <si>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</si>
  <si>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</si>
  <si>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</si>
  <si>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</si>
  <si>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</si>
  <si>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</si>
  <si>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</si>
  <si>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</si>
  <si>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</si>
  <si>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</si>
  <si>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</si>
  <si>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</si>
  <si>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</si>
  <si>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</si>
  <si>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</si>
  <si>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</si>
  <si>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</si>
  <si>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</si>
  <si>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</si>
  <si>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</si>
  <si>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</si>
  <si>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</si>
  <si>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</si>
  <si>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</si>
  <si>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</si>
  <si>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</si>
  <si>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</si>
  <si>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</si>
  <si>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</si>
  <si>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</si>
  <si>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</si>
  <si>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</si>
  <si>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</si>
  <si>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</si>
  <si>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</si>
  <si>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</si>
  <si>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</si>
  <si>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</si>
  <si>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</si>
  <si>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</si>
  <si>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</si>
  <si>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</si>
  <si>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</si>
  <si>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</si>
  <si>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</si>
  <si>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</si>
  <si>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</si>
  <si>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</si>
  <si>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</si>
  <si>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</si>
  <si>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</si>
  <si>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</si>
  <si>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</si>
  <si>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</si>
  <si>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</si>
  <si>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</si>
  <si>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</si>
  <si>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</si>
  <si>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</si>
  <si>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</si>
  <si>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</si>
  <si>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</si>
  <si>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</si>
  <si>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</si>
  <si>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</si>
  <si>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</si>
  <si>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</si>
  <si>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</si>
  <si>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</si>
  <si>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</si>
  <si>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</si>
  <si>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</si>
  <si>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</si>
  <si>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</si>
  <si>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</si>
  <si>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</si>
  <si>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</si>
  <si>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</si>
  <si>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</si>
  <si>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</si>
  <si>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</si>
  <si>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</si>
  <si>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</si>
  <si>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</si>
  <si>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</si>
  <si>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</si>
  <si>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</si>
  <si>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</si>
  <si>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</si>
  <si>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</si>
  <si>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</si>
  <si>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</si>
  <si>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</si>
  <si>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</si>
  <si>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</si>
  <si>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</si>
  <si>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</si>
  <si>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</si>
  <si>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</si>
  <si>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</si>
  <si>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</si>
  <si>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</si>
  <si>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</si>
  <si>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</si>
  <si>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</si>
  <si>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</si>
  <si>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</si>
  <si>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</si>
  <si>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</si>
  <si>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</si>
  <si>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</si>
  <si>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</si>
  <si>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</si>
  <si>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</si>
  <si>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</si>
  <si>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</si>
  <si>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</si>
  <si>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</si>
  <si>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</si>
  <si>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</si>
  <si>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</si>
  <si>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</si>
  <si>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</si>
  <si>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</si>
  <si>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</si>
  <si>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</si>
  <si>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</si>
  <si>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</si>
  <si>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</si>
  <si>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</si>
  <si>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</si>
  <si>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</si>
  <si>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</si>
  <si>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</si>
  <si>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</si>
  <si>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</si>
  <si>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</si>
  <si>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</si>
  <si>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</si>
  <si>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</si>
  <si>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</si>
  <si>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</si>
  <si>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</si>
  <si>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</si>
  <si>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</si>
  <si>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</si>
  <si>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</si>
  <si>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</si>
  <si>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</si>
  <si>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</si>
  <si>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</si>
  <si>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</si>
  <si>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</si>
  <si>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</si>
  <si>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</si>
  <si>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</si>
  <si>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</si>
  <si>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</si>
  <si>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</si>
  <si>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</si>
  <si>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</si>
  <si>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</si>
  <si>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</si>
  <si>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</si>
  <si>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</si>
  <si>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</si>
  <si>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</si>
  <si>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</si>
  <si>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</si>
  <si>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</si>
  <si>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</si>
  <si>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</si>
  <si>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</si>
  <si>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</si>
  <si>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</si>
  <si>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</si>
  <si>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</si>
  <si>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</si>
  <si>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</si>
  <si>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</si>
  <si>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</si>
  <si>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</si>
  <si>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</si>
  <si>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</si>
  <si>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</si>
  <si>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</si>
  <si>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</si>
  <si>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</si>
  <si>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</si>
  <si>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</si>
  <si>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</si>
  <si>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</si>
  <si>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</si>
  <si>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</si>
  <si>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</si>
  <si>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</si>
  <si>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</si>
  <si>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</si>
  <si>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</si>
  <si>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</si>
  <si>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</si>
  <si>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</si>
  <si>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</si>
  <si>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</si>
  <si>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</si>
  <si>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</si>
  <si>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</si>
  <si>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</si>
  <si>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</si>
  <si>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</si>
  <si>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</si>
  <si>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</si>
  <si>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</si>
  <si>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</si>
  <si>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</si>
  <si>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</si>
  <si>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</si>
  <si>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</si>
  <si>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</si>
  <si>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</si>
  <si>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</si>
  <si>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</si>
  <si>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</si>
  <si>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</si>
  <si>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</si>
  <si>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</si>
  <si>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</si>
  <si>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</si>
  <si>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</si>
  <si>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</si>
  <si>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</si>
  <si>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</si>
  <si>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</si>
  <si>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</si>
  <si>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</si>
  <si>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</si>
  <si>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</si>
  <si>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</si>
  <si>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</si>
  <si>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</si>
  <si>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</si>
  <si>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</si>
  <si>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</si>
  <si>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</si>
  <si>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</si>
  <si>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</si>
  <si>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</si>
  <si>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</si>
  <si>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</si>
  <si>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</si>
  <si>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</si>
  <si>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</si>
  <si>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</si>
  <si>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</si>
  <si>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</si>
  <si>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</si>
  <si>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</si>
  <si>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</si>
  <si>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</si>
  <si>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</si>
  <si>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</si>
  <si>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</si>
  <si>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</si>
  <si>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</si>
  <si>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</si>
  <si>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</si>
  <si>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</si>
  <si>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</si>
  <si>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</si>
  <si>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</si>
  <si>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</si>
  <si>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</si>
  <si>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</si>
  <si>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</si>
  <si>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</si>
  <si>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</si>
  <si>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</si>
  <si>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</si>
  <si>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</si>
  <si>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</si>
  <si>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</si>
  <si>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</si>
  <si>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</si>
  <si>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</si>
  <si>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</si>
  <si>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</si>
  <si>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</si>
  <si>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</si>
  <si>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</si>
  <si>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</si>
  <si>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</si>
  <si>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</si>
  <si>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</si>
  <si>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</si>
  <si>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</si>
  <si>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</si>
  <si>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</si>
  <si>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</si>
  <si>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</si>
  <si>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</si>
  <si>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</si>
  <si>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</si>
  <si>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</si>
  <si>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</si>
  <si>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</si>
  <si>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</si>
  <si>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</si>
  <si>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</si>
  <si>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</si>
  <si>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</si>
  <si>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</si>
  <si>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</si>
  <si>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</si>
  <si>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</si>
  <si>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</si>
  <si>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</si>
  <si>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</si>
  <si>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</si>
  <si>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</si>
  <si>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</si>
  <si>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</si>
  <si>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</si>
  <si>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</si>
  <si>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</si>
  <si>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</si>
  <si>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</si>
  <si>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</si>
  <si>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</si>
  <si>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</si>
  <si>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</si>
  <si>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</si>
  <si>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</si>
  <si>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</si>
  <si>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</si>
  <si>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</si>
  <si>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</si>
  <si>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</si>
  <si>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</si>
  <si>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</si>
  <si>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</si>
  <si>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</si>
  <si>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</si>
  <si>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</si>
  <si>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</si>
  <si>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</si>
  <si>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</si>
  <si>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</si>
  <si>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</si>
  <si>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</si>
  <si>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</si>
  <si>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</si>
  <si>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</si>
  <si>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</si>
  <si>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</si>
  <si>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</si>
  <si>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</si>
  <si>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</si>
  <si>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</si>
  <si>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</si>
  <si>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</si>
  <si>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</si>
  <si>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</si>
  <si>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</si>
  <si>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</si>
  <si>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</si>
  <si>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</si>
  <si>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</si>
  <si>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</si>
  <si>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</si>
  <si>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</si>
  <si>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</si>
  <si>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</si>
  <si>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</si>
  <si>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</si>
  <si>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</si>
  <si>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</si>
  <si>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</si>
  <si>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</si>
  <si>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</si>
  <si>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</si>
  <si>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</si>
  <si>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</si>
  <si>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</si>
  <si>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</si>
  <si>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</si>
  <si>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</si>
  <si>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</si>
  <si>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</si>
  <si>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</si>
  <si>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</si>
  <si>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</si>
  <si>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</si>
  <si>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</si>
  <si>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</si>
  <si>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</si>
  <si>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</si>
  <si>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</si>
  <si>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</si>
  <si>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</si>
  <si>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</si>
  <si>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</si>
  <si>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</si>
  <si>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</si>
  <si>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</si>
  <si>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</si>
  <si>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</si>
  <si>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</si>
  <si>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</si>
  <si>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</si>
  <si>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</si>
  <si>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</si>
  <si>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</si>
  <si>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</si>
  <si>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</si>
  <si>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</si>
  <si>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</si>
  <si>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</si>
  <si>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</si>
  <si>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</si>
  <si>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</si>
  <si>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</si>
  <si>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</si>
  <si>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</si>
  <si>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</si>
  <si>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</si>
  <si>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</si>
  <si>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</si>
  <si>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</si>
  <si>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</si>
  <si>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</si>
  <si>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</si>
  <si>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</si>
  <si>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</si>
  <si>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</si>
  <si>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</si>
  <si>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</si>
  <si>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</si>
  <si>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</si>
  <si>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</si>
  <si>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</si>
  <si>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</si>
  <si>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</si>
  <si>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</si>
  <si>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</si>
  <si>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</si>
  <si>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</si>
  <si>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</si>
  <si>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</si>
  <si>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</si>
  <si>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</si>
  <si>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</si>
  <si>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</si>
  <si>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</si>
  <si>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</si>
  <si>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</si>
  <si>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</si>
  <si>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</si>
  <si>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</si>
  <si>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</si>
  <si>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</si>
  <si>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</si>
  <si>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</si>
  <si>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</si>
  <si>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</si>
  <si>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</si>
  <si>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</si>
  <si>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</si>
  <si>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</si>
  <si>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</si>
  <si>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</si>
  <si>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</si>
  <si>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</si>
  <si>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</si>
  <si>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</si>
  <si>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</si>
  <si>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</si>
  <si>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</si>
  <si>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</si>
  <si>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</si>
  <si>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</si>
  <si>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</si>
  <si>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</si>
  <si>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</si>
  <si>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</si>
  <si>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</si>
  <si>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</si>
  <si>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</si>
  <si>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</si>
  <si>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</si>
  <si>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</si>
  <si>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</si>
  <si>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</si>
  <si>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</si>
  <si>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</si>
  <si>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</si>
  <si>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</si>
  <si>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</si>
  <si>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</si>
  <si>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</si>
  <si>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</si>
  <si>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</si>
  <si>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</si>
  <si>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</si>
  <si>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</si>
  <si>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</si>
  <si>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</si>
  <si>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</si>
  <si>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</si>
  <si>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</si>
  <si>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</si>
  <si>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</si>
  <si>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</si>
  <si>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</si>
  <si>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</si>
  <si>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</si>
  <si>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</si>
  <si>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</si>
  <si>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</si>
  <si>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</si>
  <si>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</si>
  <si>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</si>
  <si>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</si>
  <si>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</si>
  <si>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</si>
  <si>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</si>
  <si>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</si>
  <si>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</si>
  <si>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</si>
  <si>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</si>
  <si>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</si>
  <si>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</si>
  <si>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</si>
  <si>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</si>
  <si>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</si>
  <si>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</si>
  <si>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</si>
  <si>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</si>
  <si>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</si>
  <si>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</si>
  <si>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</si>
  <si>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</si>
  <si>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</si>
  <si>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</si>
  <si>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</si>
  <si>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</si>
  <si>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</si>
  <si>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</si>
  <si>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</si>
  <si>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</si>
  <si>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</si>
  <si>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</si>
  <si>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</si>
  <si>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</si>
  <si>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</si>
  <si>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</si>
  <si>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</si>
  <si>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</si>
  <si>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</si>
  <si>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</si>
  <si>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</si>
  <si>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</si>
  <si>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</si>
  <si>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</si>
  <si>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</si>
  <si>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</si>
  <si>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</si>
  <si>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</si>
  <si>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</si>
  <si>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</si>
  <si>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</si>
  <si>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</si>
  <si>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</si>
  <si>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</si>
  <si>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</si>
  <si>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</si>
  <si>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</si>
  <si>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</si>
  <si>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</si>
  <si>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</si>
  <si>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</si>
  <si>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</si>
  <si>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</si>
  <si>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</si>
  <si>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</si>
  <si>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</si>
  <si>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</si>
  <si>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</si>
  <si>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</si>
  <si>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</si>
  <si>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</si>
  <si>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</si>
  <si>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</si>
  <si>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</si>
  <si>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</si>
  <si>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</si>
  <si>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</si>
  <si>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</si>
  <si>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</si>
  <si>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</si>
  <si>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</si>
  <si>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</si>
  <si>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</si>
  <si>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</si>
  <si>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</si>
  <si>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</si>
  <si>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</si>
  <si>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</si>
  <si>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</si>
  <si>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</si>
  <si>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</si>
  <si>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</si>
  <si>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</si>
  <si>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</si>
  <si>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</si>
  <si>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</si>
  <si>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</si>
  <si>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</si>
  <si>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</si>
  <si>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</si>
  <si>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</si>
  <si>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</si>
  <si>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</si>
  <si>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</si>
  <si>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</si>
  <si>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</si>
  <si>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</si>
  <si>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</si>
  <si>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</si>
  <si>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</si>
  <si>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</si>
  <si>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</si>
  <si>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</si>
  <si>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</si>
  <si>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</si>
  <si>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</si>
  <si>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</si>
  <si>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</si>
  <si>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</si>
  <si>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</si>
  <si>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</si>
  <si>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</si>
  <si>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</si>
  <si>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</si>
  <si>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</si>
  <si>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</si>
  <si>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</si>
  <si>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</si>
  <si>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</si>
  <si>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</si>
  <si>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</si>
  <si>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</si>
  <si>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</si>
  <si>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</si>
  <si>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</si>
  <si>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</si>
  <si>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</si>
  <si>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</si>
  <si>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</si>
  <si>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</si>
  <si>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</si>
  <si>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</si>
  <si>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</si>
  <si>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</si>
  <si>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</si>
  <si>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</si>
  <si>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</si>
  <si>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</si>
  <si>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</si>
  <si>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</si>
  <si>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</si>
  <si>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</si>
  <si>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</si>
  <si>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</si>
  <si>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</si>
  <si>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</si>
  <si>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</si>
  <si>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</si>
  <si>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</si>
  <si>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</si>
  <si>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</si>
  <si>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</si>
  <si>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</si>
  <si>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</si>
  <si>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</si>
  <si>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</si>
  <si>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</si>
  <si>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</si>
  <si>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</si>
  <si>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</si>
  <si>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</si>
  <si>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</si>
  <si>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</si>
  <si>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</si>
  <si>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</si>
  <si>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</si>
  <si>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</si>
  <si>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</si>
  <si>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</si>
  <si>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</si>
  <si>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</si>
  <si>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</si>
  <si>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</si>
  <si>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</si>
  <si>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</si>
  <si>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</si>
  <si>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</si>
  <si>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</si>
  <si>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</si>
  <si>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</si>
  <si>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</si>
  <si>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</si>
  <si>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</si>
  <si>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</si>
  <si>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</si>
  <si>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</si>
  <si>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</si>
  <si>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</si>
  <si>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</si>
  <si>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</si>
  <si>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</si>
  <si>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</si>
  <si>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</si>
  <si>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</si>
  <si>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</si>
  <si>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</si>
  <si>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</si>
  <si>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</si>
  <si>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</si>
  <si>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</si>
  <si>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</si>
  <si>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</si>
  <si>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</si>
  <si>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</si>
  <si>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</si>
  <si>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</si>
  <si>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</si>
  <si>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</si>
  <si>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</si>
  <si>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</si>
  <si>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</si>
  <si>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</si>
  <si>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</si>
  <si>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</si>
  <si>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</si>
  <si>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</si>
  <si>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</si>
  <si>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</si>
  <si>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</si>
  <si>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</si>
  <si>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</si>
  <si>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</si>
  <si>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</si>
  <si>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</si>
  <si>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</si>
  <si>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</si>
  <si>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</si>
  <si>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</si>
  <si>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</si>
  <si>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</si>
  <si>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</si>
  <si>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</si>
  <si>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</si>
  <si>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</si>
  <si>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</si>
  <si>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</si>
  <si>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</si>
  <si>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</si>
  <si>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</si>
  <si>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</si>
  <si>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</si>
  <si>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</si>
  <si>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</si>
  <si>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</si>
  <si>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</si>
  <si>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</si>
  <si>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</si>
  <si>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</si>
  <si>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</si>
  <si>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</si>
  <si>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</si>
  <si>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</si>
  <si>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</si>
  <si>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</si>
  <si>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</si>
  <si>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</si>
  <si>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</si>
  <si>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</si>
  <si>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</si>
  <si>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</si>
  <si>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</si>
  <si>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</si>
  <si>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</si>
  <si>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</si>
  <si>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</si>
  <si>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</si>
  <si>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</si>
  <si>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</si>
  <si>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</si>
  <si>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</si>
  <si>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</si>
  <si>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</si>
  <si>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</si>
  <si>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</si>
  <si>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</si>
  <si>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</si>
  <si>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</si>
  <si>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</si>
  <si>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</si>
  <si>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</si>
  <si>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</si>
  <si>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</si>
  <si>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</si>
  <si>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</si>
  <si>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</si>
  <si>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</si>
  <si>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</si>
  <si>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</si>
  <si>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</si>
  <si>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</si>
  <si>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</si>
  <si>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</si>
  <si>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</si>
  <si>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</si>
  <si>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</si>
  <si>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</si>
  <si>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</si>
  <si>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</si>
  <si>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</si>
  <si>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</si>
  <si>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</si>
  <si>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</si>
  <si>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</si>
  <si>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</si>
  <si>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</si>
  <si>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</si>
  <si>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</si>
  <si>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</si>
  <si>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</si>
  <si>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</si>
  <si>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</si>
  <si>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</si>
  <si>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</si>
  <si>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</si>
  <si>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</si>
  <si>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</si>
  <si>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</si>
  <si>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</si>
  <si>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</si>
  <si>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</si>
  <si>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</si>
  <si>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</si>
  <si>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</si>
  <si>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</si>
  <si>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</si>
  <si>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</si>
  <si>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</si>
  <si>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</si>
  <si>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</si>
  <si>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</si>
  <si>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</si>
  <si>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</si>
  <si>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</si>
  <si>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</si>
  <si>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</si>
  <si>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</si>
  <si>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</si>
  <si>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</si>
  <si>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</si>
  <si>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>"G`uncha" журнали таҳририяти давлат корхонаси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</si>
  <si>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</si>
  <si>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</si>
  <si>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</si>
  <si>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</si>
  <si>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</si>
  <si>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</si>
  <si>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</si>
  <si>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</si>
  <si>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</si>
  <si>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</si>
  <si>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</si>
  <si>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</si>
  <si>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</si>
  <si>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</si>
  <si>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</si>
  <si>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</si>
  <si>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</si>
  <si>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</si>
  <si>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</si>
  <si>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</si>
  <si>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</si>
  <si>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</si>
  <si>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</si>
  <si>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</si>
  <si>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</si>
  <si>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</si>
  <si>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</si>
  <si>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</si>
  <si>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</si>
  <si>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</si>
  <si>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Аниқланган режа</t>
  </si>
  <si>
    <t>Касса харажати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</si>
  <si>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</si>
  <si>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</si>
  <si>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</si>
  <si>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</si>
  <si>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</si>
  <si>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</si>
  <si>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</si>
  <si>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</si>
  <si>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</si>
  <si>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</si>
  <si>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</si>
  <si>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</si>
  <si>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</si>
  <si>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Халқ таълими вазирлиги марказий аппаратини сақлаб туриш харажатлари</t>
  </si>
  <si>
    <t>А. Авлоний номидаги халқ таълими муаммоларини ўрганиш ва истиқболларини белгилаш илмий-тадқиқот институти</t>
  </si>
  <si>
    <t>Қорақалпоғистон Республикаси халқ таълими ходимларини қайта тайёрлаш ва малакасини ошириш ҳудудий маркази</t>
  </si>
  <si>
    <t>Андижон вилоят халқ таълими ходимларини қайта тайёрлаш ва малакасини ошириш ҳудудий маркази</t>
  </si>
  <si>
    <t>Бухоро вилоят халқ таълими ходимларини қайта тайёрлаш ва малакасини ошириш ҳудудий маркази</t>
  </si>
  <si>
    <t>Жиззах вилоят халқ таълими ходимларини қайта тайёрлаш ва малакасини ошириш ҳудудий маркази</t>
  </si>
  <si>
    <t>Қарши вилоят халқ таълими ходимларини қайта тайёрлаш ва малакасини ошириш ҳудудий маркази</t>
  </si>
  <si>
    <t>Навоий вилоят халқ таълими ходимларини қайта тайёрлаш ва малакасини ошириш ҳудудий маркази</t>
  </si>
  <si>
    <t>Наманган вилоят халқ таълими ходимларини қайта тайёрлаш ва малакасини ошириш ҳудудий маркази</t>
  </si>
  <si>
    <t>Самарканд вилоят халқ таълими ходимларини қайта тайёрлаш ва малакасини ошириш ҳудудий маркази</t>
  </si>
  <si>
    <t>Сурхондарё вилоят халқ таълими ходимларини қайта тайёрлаш ва малакасини ошириш ҳудудий маркази</t>
  </si>
  <si>
    <t>Тошкент вилояти халқ таълими ходимларини қайта тайёрлаш ва малакасини ошириш ҳудудий маркази</t>
  </si>
  <si>
    <t>Сирдарё вилоят халқ таълими ходимларини қайта тайёрлаш ва малакасини ошириш ҳудудий маркази</t>
  </si>
  <si>
    <t>Фаргона вилоят халқ таълими ходимларини қайта тайёрлаш ва малакасини ошириш ҳудудий маркази</t>
  </si>
  <si>
    <t>Хоразм вилоят халқ таълими ходимларини қайта тайёрлаш ва малакасини ошириш ҳудудий маркази</t>
  </si>
  <si>
    <t>Тошкент шаҳар халқ таълими ходимларини қайта тайёрлаш ва малакасини ошириш ҳудудий маркази</t>
  </si>
  <si>
    <t>Табиий фанларга ихтисослаштирилган давлат умумтаълим мактаби</t>
  </si>
  <si>
    <t xml:space="preserve">Аниқ фанларга ихтисослаштирилган давлат умумтаълим мактаби </t>
  </si>
  <si>
    <t xml:space="preserve">М.Улуғбек номидаги математика физика астрономия ва информатика фанларига ихтисослаштирилган давлат умумтаълим мактаби </t>
  </si>
  <si>
    <t>Филология фанларига ихтисослаштирилган давлат умумтаълим мактаби</t>
  </si>
  <si>
    <t>Профилли меҳнат таълимига ихтисослаштирилган давлат умумтаълим мактаби</t>
  </si>
  <si>
    <t>Хорижий тилларга ихтисослаштирилган давлат умумтаълим мактаби</t>
  </si>
  <si>
    <t>А.П.Хлебушкина номидаги 22-сонли "Меҳрибонлик" уйи</t>
  </si>
  <si>
    <t>Республика "Ўқувчи ёшлар" маркази</t>
  </si>
  <si>
    <t>Республика "Меҳрибонлик" уйлари соғломлаштириш оромгоҳи</t>
  </si>
  <si>
    <t>Ўқувчиларни касб-ҳунарга йўналтириш ва психологик-педагогик ташхис республика маркази</t>
  </si>
  <si>
    <t>Халқ таълими вазирлиги тасарруфидаги Республика мақсадли китоб жамғармаси</t>
  </si>
  <si>
    <t>"Ёшлик" жисмоний тарбия ва спорт жамияти марказий кенгаши</t>
  </si>
  <si>
    <t>Халқ таълими тизимидаги умумтаълим мактаблари ходимларининг иш ҳақи харажатлари</t>
  </si>
  <si>
    <t>Ташкилот ва харажатлар номи</t>
  </si>
  <si>
    <t>Халқ таълими вазирлигининг марказлаштирилган тадбирлар бўйича харажатлар</t>
  </si>
  <si>
    <t>минг сўмда</t>
  </si>
  <si>
    <r>
      <t xml:space="preserve">1-синф ўқувчиларини 12 турдаги ўқув қуроллари ("Президент совғаси"), мактаблардаги кам таъминланган оила фарзандларини мактаб формаси билан таъминлаш, "Бир миллион" дастурчи доирасида компьютер жамланмалари хариди
</t>
    </r>
    <r>
      <rPr>
        <i/>
        <sz val="14"/>
        <rFont val="Arial"/>
        <family val="2"/>
        <charset val="204"/>
      </rPr>
      <t>("Ўкув таълим таъминот" давлат муассасаси орқали)</t>
    </r>
  </si>
  <si>
    <t>"Ўкув таълим таъминот" давлат муассасаси</t>
  </si>
  <si>
    <t>"Меҳрли мактаб" давлат таълим муассасаси</t>
  </si>
  <si>
    <t>Объектларни лойиҳалаштириш, қуриш (реконструкция қилиш), капитал таъмирлаш ва жихозлаш (капитал қўйилмалар)</t>
  </si>
  <si>
    <t>ЖАМИ</t>
  </si>
  <si>
    <r>
      <t xml:space="preserve">объектларни лойиҳалаштириш, қуриш </t>
    </r>
    <r>
      <rPr>
        <i/>
        <sz val="14"/>
        <rFont val="Arial"/>
        <family val="2"/>
        <charset val="204"/>
      </rPr>
      <t>(реконструкция қилиш),</t>
    </r>
    <r>
      <rPr>
        <b/>
        <sz val="14"/>
        <rFont val="Arial"/>
        <family val="2"/>
        <charset val="204"/>
      </rPr>
      <t xml:space="preserve"> капитал таъмирлаш ва жиҳозлаш </t>
    </r>
    <r>
      <rPr>
        <i/>
        <sz val="14"/>
        <rFont val="Arial"/>
        <family val="2"/>
        <charset val="204"/>
      </rPr>
      <t>(капитал қўйилмалар)</t>
    </r>
  </si>
  <si>
    <r>
      <rPr>
        <i/>
        <sz val="14"/>
        <rFont val="Arial"/>
        <family val="2"/>
        <charset val="204"/>
      </rPr>
      <t xml:space="preserve">жумладан,
</t>
    </r>
    <r>
      <rPr>
        <b/>
        <i/>
        <sz val="14"/>
        <rFont val="Arial"/>
        <family val="2"/>
        <charset val="204"/>
      </rPr>
      <t xml:space="preserve">атотранспорт воситаларини сақлаш харажатлари </t>
    </r>
  </si>
  <si>
    <r>
      <rPr>
        <b/>
        <u/>
        <sz val="16"/>
        <color rgb="FFC00000"/>
        <rFont val="Arial"/>
        <family val="2"/>
        <charset val="204"/>
      </rPr>
      <t>2022 йил III-чоракда</t>
    </r>
    <r>
      <rPr>
        <b/>
        <sz val="16"/>
        <rFont val="Arial"/>
        <family val="2"/>
        <charset val="204"/>
      </rPr>
      <t xml:space="preserve"> Халқ таълим вазирлигига республика бюджетидан </t>
    </r>
    <r>
      <rPr>
        <b/>
        <sz val="16"/>
        <color theme="4" tint="-0.499984740745262"/>
        <rFont val="Arial"/>
        <family val="2"/>
        <charset val="204"/>
      </rPr>
      <t>ажратилган маблағлар ва уларнинг ижроси</t>
    </r>
    <r>
      <rPr>
        <b/>
        <sz val="16"/>
        <rFont val="Arial"/>
        <family val="2"/>
        <charset val="204"/>
      </rPr>
      <t xml:space="preserve"> тўғрисида 
ДАСТЛАБКИ  МАЪЛУМОТ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</si>
  <si>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(2022 йил III-чорак) </t>
    </r>
    <r>
      <rPr>
        <b/>
        <sz val="14"/>
        <rFont val="Arial"/>
        <family val="2"/>
        <charset val="204"/>
      </rPr>
      <t>бюджетдан ажратилган ва ижро этилган
маблағлар суммаси</t>
    </r>
  </si>
  <si>
    <t>Халқ таълими тизимидаги умумтаълим мактабларини мактаб хужжатлари билан таъминлаш, ислоҳотларга кўмаклашиш, халқ таълими муассасаларини кенг полосали Интернет тармоғига уланишини таъминлаш харажатлари</t>
  </si>
  <si>
    <t>Халқ таълими тизимидаги ғистон Республикаси ва Хоразм вилоятидаги умумтаълим мактаблари бошланғич синф ўқувчиларини овқатлантириш харажатлари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</si>
</sst>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theme="4" tint="-0.499984740745262"/>
      <name val="Arial"/>
      <family val="2"/>
      <charset val="204"/>
    </font>
    <font>
      <b/>
      <u/>
      <sz val="16"/>
      <color rgb="FFC00000"/>
      <name val="Arial"/>
      <family val="2"/>
      <charset val="204"/>
    </font>
    <font>
      <b/>
      <sz val="14"/>
      <color theme="4" tint="-0.499984740745262"/>
      <name val="Arial"/>
      <family val="2"/>
      <charset val="204"/>
    </font>
    <font>
      <sz val="14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2" fillId="0" borderId="30" xfId="0" applyFont="1" applyBorder="1" applyAlignment="1">
      <alignment horizontal="center" vertical="center" wrapText="1"/>
    </xf>
    <xf numFmtId="14" fontId="12" fillId="0" borderId="3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wrapText="1"/>
    </xf>
    <xf numFmtId="14" fontId="13" fillId="0" borderId="33" xfId="0" applyNumberFormat="1" applyFont="1" applyBorder="1" applyAlignment="1">
      <alignment horizontal="center" vertical="center" wrapText="1"/>
    </xf>
    <xf numFmtId="4" fontId="13" fillId="0" borderId="33" xfId="0" applyNumberFormat="1" applyFont="1" applyBorder="1" applyAlignment="1">
      <alignment wrapText="1"/>
    </xf>
    <xf numFmtId="0" fontId="13" fillId="2" borderId="33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3" fillId="2" borderId="33" xfId="0" applyNumberFormat="1" applyFont="1" applyFill="1" applyBorder="1" applyAlignment="1">
      <alignment horizontal="center" vertical="center" wrapText="1"/>
    </xf>
    <xf numFmtId="4" fontId="13" fillId="2" borderId="33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0" fontId="14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15" fillId="0" borderId="0" xfId="0" applyFont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6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/>
    <xf numFmtId="3" fontId="9" fillId="0" borderId="0" xfId="0" applyNumberFormat="1" applyFont="1" applyAlignment="1">
      <alignment horizontal="left" vertical="center" wrapText="1"/>
    </xf>
    <xf numFmtId="0" fontId="8" fillId="0" borderId="0" xfId="0" applyFont="1"/>
    <xf numFmtId="3" fontId="9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left" vertical="center" wrapText="1" indent="2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9" fillId="0" borderId="3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left" vertical="center" wrapText="1" inden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3" fontId="23" fillId="0" borderId="37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left" vertical="center" wrapText="1" indent="2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left" vertical="center" indent="2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3" fontId="23" fillId="0" borderId="25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left" vertical="center" wrapText="1" indent="2"/>
    </xf>
    <xf numFmtId="3" fontId="8" fillId="3" borderId="17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center" wrapText="1"/>
    </xf>
    <xf numFmtId="0" fontId="9" fillId="3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93" t="s">
        <v>1300</v>
      </c>
      <c r="D3" s="93"/>
      <c r="E3" s="93"/>
      <c r="F3" s="93"/>
      <c r="G3" s="93"/>
      <c r="H3" s="93"/>
      <c r="I3" s="93"/>
      <c r="J3" s="93"/>
    </row>
    <row r="4" spans="3:32" ht="16.5" customHeight="1" x14ac:dyDescent="0.3">
      <c r="H4" s="39" t="s">
        <v>1301</v>
      </c>
      <c r="I4" s="39"/>
    </row>
    <row r="5" spans="3:32" ht="45.75" customHeight="1" x14ac:dyDescent="0.3">
      <c r="C5" s="94" t="s">
        <v>5</v>
      </c>
      <c r="D5" s="97" t="s">
        <v>4</v>
      </c>
      <c r="E5" s="97" t="s">
        <v>1302</v>
      </c>
      <c r="F5" s="97"/>
      <c r="G5" s="97"/>
      <c r="H5" s="97"/>
      <c r="I5" s="100"/>
      <c r="J5" s="101"/>
      <c r="K5" s="33"/>
      <c r="L5" s="33"/>
      <c r="M5" s="33"/>
    </row>
    <row r="6" spans="3:32" ht="25.5" customHeight="1" x14ac:dyDescent="0.3">
      <c r="C6" s="95"/>
      <c r="D6" s="98"/>
      <c r="E6" s="102" t="s">
        <v>3</v>
      </c>
      <c r="F6" s="104" t="s">
        <v>0</v>
      </c>
      <c r="G6" s="104"/>
      <c r="H6" s="104"/>
      <c r="I6" s="105"/>
      <c r="J6" s="106"/>
    </row>
    <row r="7" spans="3:32" ht="124.5" customHeight="1" x14ac:dyDescent="0.3">
      <c r="C7" s="96"/>
      <c r="D7" s="99"/>
      <c r="E7" s="103"/>
      <c r="F7" s="40" t="s">
        <v>1303</v>
      </c>
      <c r="G7" s="40" t="s">
        <v>1304</v>
      </c>
      <c r="H7" s="40" t="s">
        <v>2</v>
      </c>
      <c r="I7" s="36" t="s">
        <v>1305</v>
      </c>
      <c r="J7" s="41" t="s">
        <v>1306</v>
      </c>
    </row>
    <row r="8" spans="3:32" s="20" customFormat="1" ht="37.5" x14ac:dyDescent="0.25">
      <c r="C8" s="18">
        <v>1</v>
      </c>
      <c r="D8" s="29" t="s">
        <v>1263</v>
      </c>
      <c r="E8" s="42">
        <f>+F8+H8</f>
        <v>2933388</v>
      </c>
      <c r="F8" s="43">
        <v>2220657</v>
      </c>
      <c r="G8" s="43"/>
      <c r="H8" s="44">
        <v>712731</v>
      </c>
      <c r="I8" s="34"/>
      <c r="J8" s="3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5">
        <f t="shared" ref="E9:E43" si="0">+F9+H9</f>
        <v>1627917</v>
      </c>
      <c r="F9" s="43">
        <v>1448571</v>
      </c>
      <c r="G9" s="43"/>
      <c r="H9" s="44">
        <v>179346</v>
      </c>
      <c r="I9" s="34"/>
      <c r="J9" s="3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1266</v>
      </c>
      <c r="E10" s="45">
        <f t="shared" si="0"/>
        <v>1795757</v>
      </c>
      <c r="F10" s="43">
        <v>1730952</v>
      </c>
      <c r="G10" s="43"/>
      <c r="H10" s="44">
        <v>64805</v>
      </c>
      <c r="I10" s="34"/>
      <c r="J10" s="3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1267</v>
      </c>
      <c r="E11" s="45">
        <f t="shared" si="0"/>
        <v>1347184</v>
      </c>
      <c r="F11" s="43">
        <v>1325364</v>
      </c>
      <c r="G11" s="43"/>
      <c r="H11" s="44">
        <v>21820</v>
      </c>
      <c r="I11" s="34"/>
      <c r="J11" s="3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1268</v>
      </c>
      <c r="E12" s="45">
        <f t="shared" si="0"/>
        <v>1800530</v>
      </c>
      <c r="F12" s="43">
        <v>1669875</v>
      </c>
      <c r="G12" s="43"/>
      <c r="H12" s="44">
        <v>130655</v>
      </c>
      <c r="I12" s="34"/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1269</v>
      </c>
      <c r="E13" s="45">
        <f t="shared" si="0"/>
        <v>1331056</v>
      </c>
      <c r="F13" s="43">
        <v>1288551</v>
      </c>
      <c r="G13" s="43"/>
      <c r="H13" s="44">
        <v>42505</v>
      </c>
      <c r="I13" s="34"/>
      <c r="J13" s="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1270</v>
      </c>
      <c r="E14" s="45">
        <f t="shared" si="0"/>
        <v>2013010</v>
      </c>
      <c r="F14" s="43">
        <v>1918380</v>
      </c>
      <c r="G14" s="43"/>
      <c r="H14" s="44">
        <v>94630</v>
      </c>
      <c r="I14" s="34"/>
      <c r="J14" s="3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1271</v>
      </c>
      <c r="E15" s="45">
        <f t="shared" si="0"/>
        <v>1569434</v>
      </c>
      <c r="F15" s="43">
        <v>1534254</v>
      </c>
      <c r="G15" s="43"/>
      <c r="H15" s="44">
        <v>35180</v>
      </c>
      <c r="I15" s="34"/>
      <c r="J15" s="3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1272</v>
      </c>
      <c r="E16" s="45">
        <f t="shared" si="0"/>
        <v>1707946</v>
      </c>
      <c r="F16" s="43">
        <v>1642257</v>
      </c>
      <c r="G16" s="43"/>
      <c r="H16" s="44">
        <v>65689</v>
      </c>
      <c r="I16" s="34"/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1273</v>
      </c>
      <c r="E17" s="45">
        <f t="shared" si="0"/>
        <v>2289839</v>
      </c>
      <c r="F17" s="43">
        <v>2183389</v>
      </c>
      <c r="G17" s="43"/>
      <c r="H17" s="44">
        <v>106450</v>
      </c>
      <c r="I17" s="34"/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1274</v>
      </c>
      <c r="E18" s="45">
        <f t="shared" si="0"/>
        <v>1439883</v>
      </c>
      <c r="F18" s="43">
        <v>1375783</v>
      </c>
      <c r="G18" s="43"/>
      <c r="H18" s="44">
        <v>64100</v>
      </c>
      <c r="I18" s="34"/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1275</v>
      </c>
      <c r="E19" s="45">
        <f t="shared" si="0"/>
        <v>1096862</v>
      </c>
      <c r="F19" s="43">
        <v>1060062</v>
      </c>
      <c r="G19" s="43"/>
      <c r="H19" s="44">
        <v>36800</v>
      </c>
      <c r="I19" s="34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1276</v>
      </c>
      <c r="E20" s="45">
        <f t="shared" si="0"/>
        <v>1497904</v>
      </c>
      <c r="F20" s="43">
        <v>1432254</v>
      </c>
      <c r="G20" s="43"/>
      <c r="H20" s="44">
        <v>65650</v>
      </c>
      <c r="I20" s="34"/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1277</v>
      </c>
      <c r="E21" s="45">
        <f t="shared" si="0"/>
        <v>2115604</v>
      </c>
      <c r="F21" s="43">
        <v>2069604</v>
      </c>
      <c r="G21" s="43"/>
      <c r="H21" s="43">
        <v>46000</v>
      </c>
      <c r="I21" s="46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1278</v>
      </c>
      <c r="E22" s="45">
        <f t="shared" si="0"/>
        <v>1120860</v>
      </c>
      <c r="F22" s="43">
        <v>1052160</v>
      </c>
      <c r="G22" s="43"/>
      <c r="H22" s="43">
        <v>68700</v>
      </c>
      <c r="I22" s="46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1279</v>
      </c>
      <c r="E23" s="45">
        <f t="shared" si="0"/>
        <v>1236164</v>
      </c>
      <c r="F23" s="43">
        <v>1141464</v>
      </c>
      <c r="G23" s="43"/>
      <c r="H23" s="43">
        <v>94700</v>
      </c>
      <c r="I23" s="46"/>
      <c r="J23" s="3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1280</v>
      </c>
      <c r="E24" s="45">
        <f t="shared" si="0"/>
        <v>1012884</v>
      </c>
      <c r="F24" s="43">
        <v>861298</v>
      </c>
      <c r="G24" s="43"/>
      <c r="H24" s="43">
        <v>151586</v>
      </c>
      <c r="I24" s="46"/>
      <c r="J24" s="3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1281</v>
      </c>
      <c r="E25" s="45">
        <f t="shared" si="0"/>
        <v>1270209</v>
      </c>
      <c r="F25" s="43">
        <v>1147209</v>
      </c>
      <c r="G25" s="43"/>
      <c r="H25" s="43">
        <v>123000</v>
      </c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1282</v>
      </c>
      <c r="E26" s="45">
        <f t="shared" si="0"/>
        <v>2168860</v>
      </c>
      <c r="F26" s="43">
        <v>1446228</v>
      </c>
      <c r="G26" s="43"/>
      <c r="H26" s="43">
        <v>722632</v>
      </c>
      <c r="I26" s="46"/>
      <c r="J26" s="3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1283</v>
      </c>
      <c r="E27" s="45">
        <f t="shared" si="0"/>
        <v>1505868</v>
      </c>
      <c r="F27" s="43">
        <v>1304103</v>
      </c>
      <c r="G27" s="43"/>
      <c r="H27" s="43">
        <v>201765</v>
      </c>
      <c r="I27" s="46"/>
      <c r="J27" s="3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1284</v>
      </c>
      <c r="E28" s="45">
        <f t="shared" si="0"/>
        <v>1445670</v>
      </c>
      <c r="F28" s="43">
        <v>1262790</v>
      </c>
      <c r="G28" s="43"/>
      <c r="H28" s="43">
        <v>182880</v>
      </c>
      <c r="I28" s="46"/>
      <c r="J28" s="3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1285</v>
      </c>
      <c r="E29" s="45">
        <f t="shared" si="0"/>
        <v>1309148</v>
      </c>
      <c r="F29" s="43">
        <v>1148948</v>
      </c>
      <c r="G29" s="43"/>
      <c r="H29" s="43">
        <v>160200</v>
      </c>
      <c r="I29" s="46"/>
      <c r="J29" s="3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1286</v>
      </c>
      <c r="E30" s="45">
        <f t="shared" si="0"/>
        <v>1222616</v>
      </c>
      <c r="F30" s="43">
        <v>720268</v>
      </c>
      <c r="G30" s="43"/>
      <c r="H30" s="43">
        <v>502348</v>
      </c>
      <c r="I30" s="46"/>
      <c r="J30" s="3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1293</v>
      </c>
      <c r="E31" s="45">
        <f t="shared" si="0"/>
        <v>159985</v>
      </c>
      <c r="F31" s="43">
        <v>135585</v>
      </c>
      <c r="G31" s="43"/>
      <c r="H31" s="44">
        <v>24400</v>
      </c>
      <c r="I31" s="34"/>
      <c r="J31" s="3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1292</v>
      </c>
      <c r="E32" s="45">
        <f t="shared" si="0"/>
        <v>81876</v>
      </c>
      <c r="F32" s="43">
        <v>74856</v>
      </c>
      <c r="G32" s="43"/>
      <c r="H32" s="44">
        <v>7020</v>
      </c>
      <c r="I32" s="34"/>
      <c r="J32" s="3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1307</v>
      </c>
      <c r="E33" s="45">
        <f t="shared" si="0"/>
        <v>918197</v>
      </c>
      <c r="F33" s="43">
        <v>547206</v>
      </c>
      <c r="G33" s="43"/>
      <c r="H33" s="44">
        <v>370991</v>
      </c>
      <c r="I33" s="34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1287</v>
      </c>
      <c r="E34" s="45">
        <f t="shared" si="0"/>
        <v>760327</v>
      </c>
      <c r="F34" s="43">
        <v>538125</v>
      </c>
      <c r="G34" s="43"/>
      <c r="H34" s="44">
        <v>222202</v>
      </c>
      <c r="I34" s="34"/>
      <c r="J34" s="3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5">
        <f t="shared" si="0"/>
        <v>1374547</v>
      </c>
      <c r="F35" s="43">
        <v>1256347</v>
      </c>
      <c r="G35" s="43"/>
      <c r="H35" s="44">
        <v>118200</v>
      </c>
      <c r="I35" s="34"/>
      <c r="J35" s="3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5">
        <f t="shared" si="0"/>
        <v>374404</v>
      </c>
      <c r="F36" s="43">
        <v>355539</v>
      </c>
      <c r="G36" s="43" t="s">
        <v>1309</v>
      </c>
      <c r="H36" s="44">
        <v>18865</v>
      </c>
      <c r="I36" s="34"/>
      <c r="J36" s="3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5">
        <f t="shared" si="0"/>
        <v>579075</v>
      </c>
      <c r="F37" s="43">
        <v>422021</v>
      </c>
      <c r="G37" s="43"/>
      <c r="H37" s="44">
        <v>157054</v>
      </c>
      <c r="I37" s="34"/>
      <c r="J37" s="35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1290</v>
      </c>
      <c r="E38" s="45">
        <f t="shared" si="0"/>
        <v>93893</v>
      </c>
      <c r="F38" s="43">
        <v>88893</v>
      </c>
      <c r="G38" s="43"/>
      <c r="H38" s="44">
        <v>5000</v>
      </c>
      <c r="I38" s="34"/>
      <c r="J38" s="3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1294</v>
      </c>
      <c r="E39" s="45">
        <f t="shared" si="0"/>
        <v>100886</v>
      </c>
      <c r="F39" s="43">
        <v>100886</v>
      </c>
      <c r="G39" s="43"/>
      <c r="H39" s="44">
        <v>0</v>
      </c>
      <c r="I39" s="34"/>
      <c r="J39" s="3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1308</v>
      </c>
      <c r="E40" s="45">
        <f t="shared" si="0"/>
        <v>39565</v>
      </c>
      <c r="F40" s="43">
        <v>39565</v>
      </c>
      <c r="G40" s="43"/>
      <c r="H40" s="44">
        <v>0</v>
      </c>
      <c r="I40" s="34"/>
      <c r="J40" s="3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1295</v>
      </c>
      <c r="E41" s="45">
        <f t="shared" si="0"/>
        <v>53502</v>
      </c>
      <c r="F41" s="43">
        <v>53502</v>
      </c>
      <c r="G41" s="43"/>
      <c r="H41" s="44">
        <v>0</v>
      </c>
      <c r="I41" s="34"/>
      <c r="J41" s="3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1291</v>
      </c>
      <c r="E42" s="45">
        <f t="shared" si="0"/>
        <v>368578</v>
      </c>
      <c r="F42" s="43">
        <v>342438</v>
      </c>
      <c r="G42" s="43"/>
      <c r="H42" s="44">
        <v>26140</v>
      </c>
      <c r="I42" s="34"/>
      <c r="J42" s="3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1289</v>
      </c>
      <c r="E43" s="45">
        <f t="shared" si="0"/>
        <v>35783080</v>
      </c>
      <c r="F43" s="43">
        <v>0</v>
      </c>
      <c r="G43" s="43"/>
      <c r="H43" s="44">
        <v>35783080</v>
      </c>
      <c r="I43" s="34"/>
      <c r="J43" s="3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2" t="s">
        <v>1288</v>
      </c>
      <c r="E44" s="47">
        <f>+F44+H44+J44</f>
        <v>4953356177</v>
      </c>
      <c r="F44" s="43">
        <v>4953356177</v>
      </c>
      <c r="G44" s="43"/>
      <c r="H44" s="44">
        <v>0</v>
      </c>
      <c r="I44" s="34"/>
      <c r="J44" s="3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7">
        <v>38</v>
      </c>
      <c r="D45" s="38" t="s">
        <v>1298</v>
      </c>
      <c r="E45" s="47">
        <f>+F45+H45+J45</f>
        <v>1560424400</v>
      </c>
      <c r="F45" s="43"/>
      <c r="G45" s="48"/>
      <c r="H45" s="44"/>
      <c r="I45" s="34"/>
      <c r="J45" s="35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7">
        <v>39</v>
      </c>
      <c r="D46" s="38" t="s">
        <v>1299</v>
      </c>
      <c r="E46" s="47">
        <f>+F46+H46+J46</f>
        <v>300000000</v>
      </c>
      <c r="F46" s="43"/>
      <c r="G46" s="48"/>
      <c r="H46" s="44"/>
      <c r="I46" s="34"/>
      <c r="J46" s="35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91" t="s">
        <v>1259</v>
      </c>
      <c r="D47" s="92"/>
      <c r="E47" s="49">
        <f>SUM(E8:E46)</f>
        <v>6891327085</v>
      </c>
      <c r="F47" s="49">
        <f>SUM(F8:F46)</f>
        <v>4990295561</v>
      </c>
      <c r="G47" s="49">
        <f>SUM(G8:G46)</f>
        <v>0</v>
      </c>
      <c r="H47" s="49">
        <f>SUM(H8:H46)</f>
        <v>40607124</v>
      </c>
      <c r="I47" s="49"/>
      <c r="J47" s="49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E49" s="30"/>
      <c r="F49" s="31"/>
      <c r="G49" s="31"/>
      <c r="H49" s="31"/>
      <c r="I49" s="31"/>
      <c r="L49" s="19"/>
    </row>
    <row r="50" spans="1:12" x14ac:dyDescent="0.3">
      <c r="E50" s="30"/>
      <c r="F50" s="31"/>
      <c r="G50" s="31"/>
      <c r="H50" s="31"/>
      <c r="I50" s="31"/>
      <c r="J50" s="50">
        <v>1860424.4</v>
      </c>
    </row>
    <row r="51" spans="1:12" s="16" customFormat="1" x14ac:dyDescent="0.3">
      <c r="A51" s="17"/>
      <c r="B51" s="17"/>
      <c r="E51" s="30"/>
      <c r="F51" s="31"/>
      <c r="G51" s="31"/>
      <c r="H51" s="31"/>
      <c r="I51" s="31"/>
    </row>
    <row r="52" spans="1:12" s="16" customFormat="1" x14ac:dyDescent="0.3">
      <c r="A52" s="17"/>
      <c r="B52" s="17"/>
      <c r="E52" s="30"/>
      <c r="F52" s="31"/>
      <c r="G52" s="31"/>
      <c r="H52" s="31"/>
      <c r="I52" s="31"/>
    </row>
    <row r="53" spans="1:12" s="16" customFormat="1" x14ac:dyDescent="0.3">
      <c r="A53" s="17"/>
      <c r="B53" s="17"/>
      <c r="E53" s="30"/>
      <c r="F53" s="31"/>
      <c r="G53" s="31"/>
      <c r="H53" s="31"/>
      <c r="I53" s="31"/>
    </row>
    <row r="54" spans="1:12" s="16" customFormat="1" x14ac:dyDescent="0.3">
      <c r="A54" s="17"/>
      <c r="B54" s="17"/>
      <c r="E54" s="30"/>
      <c r="F54" s="31"/>
      <c r="G54" s="31"/>
      <c r="H54" s="31"/>
      <c r="I54" s="31"/>
    </row>
    <row r="55" spans="1:12" s="16" customFormat="1" x14ac:dyDescent="0.3">
      <c r="A55" s="17"/>
      <c r="B55" s="17"/>
      <c r="E55" s="30"/>
      <c r="F55" s="31"/>
      <c r="G55" s="31"/>
      <c r="H55" s="31"/>
      <c r="I55" s="31"/>
    </row>
    <row r="56" spans="1:12" s="16" customFormat="1" x14ac:dyDescent="0.3">
      <c r="A56" s="17"/>
      <c r="B56" s="17"/>
    </row>
    <row r="57" spans="1:12" s="16" customFormat="1" x14ac:dyDescent="0.3">
      <c r="A57" s="17"/>
      <c r="B57" s="17"/>
    </row>
    <row r="58" spans="1:12" s="16" customFormat="1" x14ac:dyDescent="0.3">
      <c r="A58" s="17"/>
      <c r="B58" s="17"/>
    </row>
  </sheetData>
  <autoFilter ref="C7:AF47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3:AI62"/>
  <sheetViews>
    <sheetView tabSelected="1" view="pageBreakPreview" zoomScale="55" zoomScaleNormal="55" zoomScaleSheetLayoutView="5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32" sqref="D32"/>
    </sheetView>
  </sheetViews>
  <sheetFormatPr defaultRowHeight="18" x14ac:dyDescent="0.25"/>
  <cols>
    <col min="1" max="1" width="9.140625" style="55"/>
    <col min="2" max="2" width="2.140625" style="55" customWidth="1"/>
    <col min="3" max="3" width="5.85546875" style="51" customWidth="1"/>
    <col min="4" max="4" width="93" style="51" customWidth="1"/>
    <col min="5" max="6" width="21.5703125" style="51" customWidth="1"/>
    <col min="7" max="16" width="21.28515625" style="51" customWidth="1"/>
    <col min="17" max="17" width="3" style="51" customWidth="1"/>
    <col min="18" max="18" width="20.140625" style="51" customWidth="1"/>
    <col min="19" max="19" width="30.7109375" style="51" customWidth="1"/>
    <col min="20" max="23" width="15.7109375" style="51" customWidth="1"/>
    <col min="24" max="35" width="9.140625" style="51"/>
    <col min="36" max="16384" width="9.140625" style="55"/>
  </cols>
  <sheetData>
    <row r="3" spans="3:35" ht="61.5" customHeight="1" x14ac:dyDescent="0.25">
      <c r="C3" s="109" t="s">
        <v>1350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60"/>
    </row>
    <row r="4" spans="3:35" ht="17.25" customHeight="1" x14ac:dyDescent="0.25">
      <c r="P4" s="59" t="s">
        <v>1342</v>
      </c>
      <c r="Q4" s="59"/>
    </row>
    <row r="5" spans="3:35" ht="57" customHeight="1" x14ac:dyDescent="0.25">
      <c r="C5" s="110" t="s">
        <v>5</v>
      </c>
      <c r="D5" s="113" t="s">
        <v>1340</v>
      </c>
      <c r="E5" s="116" t="s">
        <v>1351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60"/>
    </row>
    <row r="6" spans="3:35" ht="34.5" customHeight="1" x14ac:dyDescent="0.25">
      <c r="C6" s="111"/>
      <c r="D6" s="114"/>
      <c r="E6" s="119" t="s">
        <v>1347</v>
      </c>
      <c r="F6" s="120"/>
      <c r="G6" s="121" t="s">
        <v>0</v>
      </c>
      <c r="H6" s="122"/>
      <c r="I6" s="122"/>
      <c r="J6" s="122"/>
      <c r="K6" s="122"/>
      <c r="L6" s="122"/>
      <c r="M6" s="122"/>
      <c r="N6" s="122"/>
      <c r="O6" s="122"/>
      <c r="P6" s="123"/>
      <c r="Q6" s="61"/>
    </row>
    <row r="7" spans="3:35" ht="126.75" customHeight="1" x14ac:dyDescent="0.25">
      <c r="C7" s="111"/>
      <c r="D7" s="114"/>
      <c r="E7" s="124" t="s">
        <v>1296</v>
      </c>
      <c r="F7" s="126" t="s">
        <v>1297</v>
      </c>
      <c r="G7" s="111" t="s">
        <v>1</v>
      </c>
      <c r="H7" s="128"/>
      <c r="I7" s="128" t="s">
        <v>1310</v>
      </c>
      <c r="J7" s="128"/>
      <c r="K7" s="128" t="s">
        <v>2</v>
      </c>
      <c r="L7" s="128"/>
      <c r="M7" s="129" t="s">
        <v>1349</v>
      </c>
      <c r="N7" s="130"/>
      <c r="O7" s="128" t="s">
        <v>1348</v>
      </c>
      <c r="P7" s="131"/>
      <c r="Q7" s="60"/>
    </row>
    <row r="8" spans="3:35" ht="65.25" customHeight="1" x14ac:dyDescent="0.25">
      <c r="C8" s="112"/>
      <c r="D8" s="115"/>
      <c r="E8" s="125"/>
      <c r="F8" s="127"/>
      <c r="G8" s="77" t="s">
        <v>1296</v>
      </c>
      <c r="H8" s="52" t="s">
        <v>1297</v>
      </c>
      <c r="I8" s="52" t="s">
        <v>1296</v>
      </c>
      <c r="J8" s="52" t="s">
        <v>1297</v>
      </c>
      <c r="K8" s="52" t="s">
        <v>1296</v>
      </c>
      <c r="L8" s="52" t="s">
        <v>1297</v>
      </c>
      <c r="M8" s="52" t="s">
        <v>1296</v>
      </c>
      <c r="N8" s="52" t="s">
        <v>1297</v>
      </c>
      <c r="O8" s="52" t="s">
        <v>1296</v>
      </c>
      <c r="P8" s="53" t="s">
        <v>1297</v>
      </c>
      <c r="Q8" s="60"/>
    </row>
    <row r="9" spans="3:35" s="57" customFormat="1" ht="51.75" customHeight="1" x14ac:dyDescent="0.25">
      <c r="C9" s="107" t="s">
        <v>1259</v>
      </c>
      <c r="D9" s="108"/>
      <c r="E9" s="78">
        <f t="shared" ref="E9:P9" si="0">SUM(E10:E52)</f>
        <v>20472679379.425999</v>
      </c>
      <c r="F9" s="79">
        <f t="shared" si="0"/>
        <v>19789445710.255634</v>
      </c>
      <c r="G9" s="78">
        <f t="shared" si="0"/>
        <v>15343079404.561001</v>
      </c>
      <c r="H9" s="80">
        <f t="shared" si="0"/>
        <v>15055208463.156998</v>
      </c>
      <c r="I9" s="80">
        <f t="shared" si="0"/>
        <v>3740884219.3249998</v>
      </c>
      <c r="J9" s="80">
        <f t="shared" si="0"/>
        <v>3668684933.3550005</v>
      </c>
      <c r="K9" s="80">
        <f t="shared" si="0"/>
        <v>1164834555.54</v>
      </c>
      <c r="L9" s="80">
        <f t="shared" si="0"/>
        <v>953000413.74363995</v>
      </c>
      <c r="M9" s="80">
        <f t="shared" si="0"/>
        <v>728349.4</v>
      </c>
      <c r="N9" s="80">
        <f t="shared" si="0"/>
        <v>5751511.5300399987</v>
      </c>
      <c r="O9" s="80">
        <f t="shared" si="0"/>
        <v>223881200</v>
      </c>
      <c r="P9" s="79">
        <f t="shared" si="0"/>
        <v>112551900</v>
      </c>
      <c r="Q9" s="62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3:35" ht="65.25" customHeight="1" x14ac:dyDescent="0.25">
      <c r="C10" s="63">
        <v>1</v>
      </c>
      <c r="D10" s="64" t="s">
        <v>1339</v>
      </c>
      <c r="E10" s="65">
        <f t="shared" ref="E10:F24" si="1">+G10+K10+O10+I10</f>
        <v>18946014237.400002</v>
      </c>
      <c r="F10" s="66">
        <f>+H10+L10+P10+J10</f>
        <v>18605722055.900002</v>
      </c>
      <c r="G10" s="141">
        <v>15232178195</v>
      </c>
      <c r="H10" s="142">
        <v>14960261007.5</v>
      </c>
      <c r="I10" s="142">
        <v>3713836042.4000001</v>
      </c>
      <c r="J10" s="142">
        <v>3645461048.4000001</v>
      </c>
      <c r="K10" s="68"/>
      <c r="L10" s="68"/>
      <c r="M10" s="68"/>
      <c r="N10" s="68"/>
      <c r="O10" s="68"/>
      <c r="P10" s="69"/>
      <c r="Q10" s="70"/>
      <c r="R10" s="56"/>
    </row>
    <row r="11" spans="3:35" ht="65.25" customHeight="1" x14ac:dyDescent="0.25">
      <c r="C11" s="63">
        <f>+C10+1</f>
        <v>2</v>
      </c>
      <c r="D11" s="64" t="s">
        <v>1346</v>
      </c>
      <c r="E11" s="65">
        <f t="shared" ref="E11" si="2">+G11+K11+O11+I11</f>
        <v>223881200</v>
      </c>
      <c r="F11" s="66">
        <f t="shared" ref="F11" si="3">+H11+L11+P11+J11</f>
        <v>112551900</v>
      </c>
      <c r="G11" s="63"/>
      <c r="H11" s="67"/>
      <c r="I11" s="67"/>
      <c r="J11" s="67"/>
      <c r="K11" s="68"/>
      <c r="L11" s="68"/>
      <c r="M11" s="68"/>
      <c r="N11" s="68"/>
      <c r="O11" s="68">
        <v>223881200</v>
      </c>
      <c r="P11" s="69">
        <v>112551900</v>
      </c>
      <c r="Q11" s="70"/>
      <c r="R11" s="56"/>
    </row>
    <row r="12" spans="3:35" s="71" customFormat="1" ht="51.75" customHeight="1" x14ac:dyDescent="0.25">
      <c r="C12" s="63">
        <f>+C11+1</f>
        <v>3</v>
      </c>
      <c r="D12" s="64" t="s">
        <v>1311</v>
      </c>
      <c r="E12" s="65">
        <f t="shared" si="1"/>
        <v>11731809</v>
      </c>
      <c r="F12" s="66">
        <f t="shared" si="1"/>
        <v>9288899.7588500008</v>
      </c>
      <c r="G12" s="72">
        <v>6346159</v>
      </c>
      <c r="H12" s="68">
        <v>5885982.5010000002</v>
      </c>
      <c r="I12" s="68">
        <v>1570429</v>
      </c>
      <c r="J12" s="68">
        <v>1424946.7590000001</v>
      </c>
      <c r="K12" s="68">
        <v>3815221</v>
      </c>
      <c r="L12" s="68">
        <v>1977970.4988499999</v>
      </c>
      <c r="M12" s="68">
        <v>442976</v>
      </c>
      <c r="N12" s="68">
        <v>364527.38300000003</v>
      </c>
      <c r="O12" s="68"/>
      <c r="P12" s="69"/>
      <c r="Q12" s="70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</row>
    <row r="13" spans="3:35" s="71" customFormat="1" ht="48.75" customHeight="1" x14ac:dyDescent="0.25">
      <c r="C13" s="63">
        <f t="shared" ref="C13:C47" si="4">+C12+1</f>
        <v>4</v>
      </c>
      <c r="D13" s="64" t="s">
        <v>1341</v>
      </c>
      <c r="E13" s="65">
        <f t="shared" si="1"/>
        <v>20409987</v>
      </c>
      <c r="F13" s="66">
        <f t="shared" si="1"/>
        <v>14383916.446909999</v>
      </c>
      <c r="G13" s="72"/>
      <c r="H13" s="68"/>
      <c r="I13" s="68"/>
      <c r="J13" s="68"/>
      <c r="K13" s="68">
        <v>20409987</v>
      </c>
      <c r="L13" s="68">
        <v>14383916.446909999</v>
      </c>
      <c r="M13" s="68"/>
      <c r="N13" s="68"/>
      <c r="O13" s="68"/>
      <c r="P13" s="69"/>
      <c r="Q13" s="70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</row>
    <row r="14" spans="3:35" s="71" customFormat="1" ht="58.5" customHeight="1" x14ac:dyDescent="0.25">
      <c r="C14" s="63">
        <f t="shared" si="4"/>
        <v>5</v>
      </c>
      <c r="D14" s="64" t="s">
        <v>1312</v>
      </c>
      <c r="E14" s="65">
        <f t="shared" si="1"/>
        <v>7281269</v>
      </c>
      <c r="F14" s="66">
        <f t="shared" si="1"/>
        <v>5341790.4000000004</v>
      </c>
      <c r="G14" s="72">
        <v>5600294</v>
      </c>
      <c r="H14" s="68">
        <v>4258778.5999999996</v>
      </c>
      <c r="I14" s="68">
        <v>1232171</v>
      </c>
      <c r="J14" s="68">
        <v>944955.9</v>
      </c>
      <c r="K14" s="68">
        <v>448804</v>
      </c>
      <c r="L14" s="68">
        <v>138055.9</v>
      </c>
      <c r="M14" s="68">
        <v>27857</v>
      </c>
      <c r="N14" s="68">
        <v>19962</v>
      </c>
      <c r="O14" s="68"/>
      <c r="P14" s="69"/>
      <c r="Q14" s="70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</row>
    <row r="15" spans="3:35" s="71" customFormat="1" ht="58.5" customHeight="1" x14ac:dyDescent="0.25">
      <c r="C15" s="63">
        <f t="shared" si="4"/>
        <v>6</v>
      </c>
      <c r="D15" s="64" t="s">
        <v>1313</v>
      </c>
      <c r="E15" s="65">
        <f t="shared" si="1"/>
        <v>6667141</v>
      </c>
      <c r="F15" s="66">
        <f t="shared" si="1"/>
        <v>6407781.6999999993</v>
      </c>
      <c r="G15" s="72">
        <v>4864404</v>
      </c>
      <c r="H15" s="68">
        <v>4679986.8</v>
      </c>
      <c r="I15" s="68">
        <v>1204815</v>
      </c>
      <c r="J15" s="68">
        <v>1182219.6000000001</v>
      </c>
      <c r="K15" s="68">
        <v>597922</v>
      </c>
      <c r="L15" s="68">
        <v>545575.30000000005</v>
      </c>
      <c r="M15" s="68"/>
      <c r="N15" s="68">
        <f>3550412/2</f>
        <v>1775206</v>
      </c>
      <c r="O15" s="68"/>
      <c r="P15" s="69"/>
      <c r="Q15" s="70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</row>
    <row r="16" spans="3:35" s="71" customFormat="1" ht="58.5" customHeight="1" x14ac:dyDescent="0.25">
      <c r="C16" s="63">
        <f t="shared" si="4"/>
        <v>7</v>
      </c>
      <c r="D16" s="64" t="s">
        <v>1314</v>
      </c>
      <c r="E16" s="65">
        <f t="shared" si="1"/>
        <v>4692543</v>
      </c>
      <c r="F16" s="66">
        <f t="shared" si="1"/>
        <v>3997345.8999999994</v>
      </c>
      <c r="G16" s="72">
        <v>3401627</v>
      </c>
      <c r="H16" s="68">
        <v>2954183.3</v>
      </c>
      <c r="I16" s="68">
        <v>842316</v>
      </c>
      <c r="J16" s="68">
        <v>733230.3</v>
      </c>
      <c r="K16" s="68">
        <v>448600</v>
      </c>
      <c r="L16" s="68">
        <v>309932.3</v>
      </c>
      <c r="M16" s="68"/>
      <c r="N16" s="68">
        <f>3550412*1.2/100*4.3*10</f>
        <v>1832012.5919999997</v>
      </c>
      <c r="O16" s="68"/>
      <c r="P16" s="69"/>
      <c r="Q16" s="70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spans="3:35" s="71" customFormat="1" ht="58.5" customHeight="1" x14ac:dyDescent="0.25">
      <c r="C17" s="63">
        <f t="shared" si="4"/>
        <v>8</v>
      </c>
      <c r="D17" s="64" t="s">
        <v>1315</v>
      </c>
      <c r="E17" s="65">
        <f t="shared" si="1"/>
        <v>4835533</v>
      </c>
      <c r="F17" s="66">
        <f>+H17+L17+P17+J17</f>
        <v>4151877.6999999997</v>
      </c>
      <c r="G17" s="72">
        <v>3587180</v>
      </c>
      <c r="H17" s="68">
        <v>3190679</v>
      </c>
      <c r="I17" s="68">
        <v>888188</v>
      </c>
      <c r="J17" s="68">
        <v>787739.9</v>
      </c>
      <c r="K17" s="68">
        <v>360165</v>
      </c>
      <c r="L17" s="68">
        <v>173458.8</v>
      </c>
      <c r="M17" s="68">
        <f>2000+3630</f>
        <v>5630</v>
      </c>
      <c r="N17" s="68">
        <f>+N16*0.87</f>
        <v>1593850.9550399997</v>
      </c>
      <c r="O17" s="68"/>
      <c r="P17" s="69"/>
      <c r="Q17" s="70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</row>
    <row r="18" spans="3:35" s="71" customFormat="1" ht="58.5" customHeight="1" x14ac:dyDescent="0.25">
      <c r="C18" s="63">
        <f t="shared" si="4"/>
        <v>9</v>
      </c>
      <c r="D18" s="64" t="s">
        <v>1316</v>
      </c>
      <c r="E18" s="65">
        <f t="shared" si="1"/>
        <v>4051961</v>
      </c>
      <c r="F18" s="66">
        <f t="shared" si="1"/>
        <v>3747941.1</v>
      </c>
      <c r="G18" s="72">
        <v>2870559</v>
      </c>
      <c r="H18" s="68">
        <v>2721782</v>
      </c>
      <c r="I18" s="68">
        <v>711060</v>
      </c>
      <c r="J18" s="68">
        <v>664335.9</v>
      </c>
      <c r="K18" s="68">
        <v>470342</v>
      </c>
      <c r="L18" s="68">
        <v>361823.2</v>
      </c>
      <c r="M18" s="68"/>
      <c r="N18" s="68"/>
      <c r="O18" s="68"/>
      <c r="P18" s="69"/>
      <c r="Q18" s="70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3:35" s="71" customFormat="1" ht="58.5" customHeight="1" x14ac:dyDescent="0.25">
      <c r="C19" s="63">
        <f t="shared" si="4"/>
        <v>10</v>
      </c>
      <c r="D19" s="64" t="s">
        <v>1317</v>
      </c>
      <c r="E19" s="65">
        <f t="shared" si="1"/>
        <v>5520155</v>
      </c>
      <c r="F19" s="66">
        <f t="shared" si="1"/>
        <v>5170815.2</v>
      </c>
      <c r="G19" s="72">
        <v>4130145</v>
      </c>
      <c r="H19" s="68">
        <v>3944945.2</v>
      </c>
      <c r="I19" s="68">
        <v>1048177</v>
      </c>
      <c r="J19" s="68">
        <v>978790.6</v>
      </c>
      <c r="K19" s="68">
        <v>341833</v>
      </c>
      <c r="L19" s="68">
        <v>247079.4</v>
      </c>
      <c r="M19" s="68">
        <v>5000</v>
      </c>
      <c r="N19" s="68">
        <v>0</v>
      </c>
      <c r="O19" s="68"/>
      <c r="P19" s="69"/>
      <c r="Q19" s="70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</row>
    <row r="20" spans="3:35" s="71" customFormat="1" ht="58.5" customHeight="1" x14ac:dyDescent="0.25">
      <c r="C20" s="63">
        <f t="shared" si="4"/>
        <v>11</v>
      </c>
      <c r="D20" s="64" t="s">
        <v>1318</v>
      </c>
      <c r="E20" s="65">
        <f t="shared" si="1"/>
        <v>4762159</v>
      </c>
      <c r="F20" s="66">
        <f t="shared" si="1"/>
        <v>4251406.2</v>
      </c>
      <c r="G20" s="72">
        <v>3540925.5</v>
      </c>
      <c r="H20" s="68">
        <v>3165749</v>
      </c>
      <c r="I20" s="68">
        <v>870736.5</v>
      </c>
      <c r="J20" s="68">
        <v>782561.6</v>
      </c>
      <c r="K20" s="68">
        <v>350497</v>
      </c>
      <c r="L20" s="68">
        <v>303095.59999999998</v>
      </c>
      <c r="M20" s="68"/>
      <c r="N20" s="68"/>
      <c r="O20" s="68"/>
      <c r="P20" s="69"/>
      <c r="Q20" s="70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3:35" s="71" customFormat="1" ht="58.5" customHeight="1" x14ac:dyDescent="0.25">
      <c r="C21" s="63">
        <f t="shared" si="4"/>
        <v>12</v>
      </c>
      <c r="D21" s="64" t="s">
        <v>1319</v>
      </c>
      <c r="E21" s="65">
        <f t="shared" si="1"/>
        <v>5448292</v>
      </c>
      <c r="F21" s="66">
        <f t="shared" si="1"/>
        <v>4954898.0999999996</v>
      </c>
      <c r="G21" s="72">
        <v>3809484</v>
      </c>
      <c r="H21" s="68">
        <v>3454104.3</v>
      </c>
      <c r="I21" s="68">
        <v>943416</v>
      </c>
      <c r="J21" s="68">
        <v>865031.4</v>
      </c>
      <c r="K21" s="68">
        <v>695392</v>
      </c>
      <c r="L21" s="68">
        <v>635762.4</v>
      </c>
      <c r="M21" s="68"/>
      <c r="N21" s="68"/>
      <c r="O21" s="68"/>
      <c r="P21" s="69"/>
      <c r="Q21" s="70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</row>
    <row r="22" spans="3:35" s="71" customFormat="1" ht="58.5" customHeight="1" x14ac:dyDescent="0.25">
      <c r="C22" s="63">
        <f t="shared" si="4"/>
        <v>13</v>
      </c>
      <c r="D22" s="64" t="s">
        <v>1320</v>
      </c>
      <c r="E22" s="65">
        <f t="shared" si="1"/>
        <v>7624332</v>
      </c>
      <c r="F22" s="66">
        <f t="shared" si="1"/>
        <v>6637866.0999999996</v>
      </c>
      <c r="G22" s="72">
        <v>5569286</v>
      </c>
      <c r="H22" s="68">
        <v>4827164.5999999996</v>
      </c>
      <c r="I22" s="68">
        <v>1379667</v>
      </c>
      <c r="J22" s="68">
        <v>1192823.8</v>
      </c>
      <c r="K22" s="68">
        <v>675379</v>
      </c>
      <c r="L22" s="68">
        <v>617877.69999999995</v>
      </c>
      <c r="M22" s="68"/>
      <c r="N22" s="68"/>
      <c r="O22" s="68"/>
      <c r="P22" s="69"/>
      <c r="Q22" s="70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3:35" s="71" customFormat="1" ht="58.5" customHeight="1" x14ac:dyDescent="0.25">
      <c r="C23" s="63">
        <f t="shared" si="4"/>
        <v>14</v>
      </c>
      <c r="D23" s="64" t="s">
        <v>1321</v>
      </c>
      <c r="E23" s="65">
        <f t="shared" si="1"/>
        <v>6276555</v>
      </c>
      <c r="F23" s="66">
        <f t="shared" si="1"/>
        <v>5568731.5</v>
      </c>
      <c r="G23" s="72">
        <v>4697122</v>
      </c>
      <c r="H23" s="68">
        <v>4153033.1</v>
      </c>
      <c r="I23" s="68">
        <v>1147583</v>
      </c>
      <c r="J23" s="68">
        <v>1025904.5</v>
      </c>
      <c r="K23" s="68">
        <v>431850</v>
      </c>
      <c r="L23" s="68">
        <v>389793.9</v>
      </c>
      <c r="M23" s="68"/>
      <c r="N23" s="68"/>
      <c r="O23" s="68"/>
      <c r="P23" s="69"/>
      <c r="Q23" s="70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</row>
    <row r="24" spans="3:35" s="71" customFormat="1" ht="58.5" customHeight="1" x14ac:dyDescent="0.25">
      <c r="C24" s="63">
        <f t="shared" si="4"/>
        <v>15</v>
      </c>
      <c r="D24" s="64" t="s">
        <v>1323</v>
      </c>
      <c r="E24" s="65">
        <f t="shared" si="1"/>
        <v>2934893</v>
      </c>
      <c r="F24" s="66">
        <f t="shared" si="1"/>
        <v>2829469.3000000003</v>
      </c>
      <c r="G24" s="72">
        <v>2096041</v>
      </c>
      <c r="H24" s="68">
        <v>2039854.2</v>
      </c>
      <c r="I24" s="68">
        <v>519322</v>
      </c>
      <c r="J24" s="68">
        <v>491049.7</v>
      </c>
      <c r="K24" s="68">
        <v>319530</v>
      </c>
      <c r="L24" s="68">
        <v>298565.40000000002</v>
      </c>
      <c r="M24" s="68"/>
      <c r="N24" s="68"/>
      <c r="O24" s="68"/>
      <c r="P24" s="69"/>
      <c r="Q24" s="7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</row>
    <row r="25" spans="3:35" s="71" customFormat="1" ht="58.5" customHeight="1" x14ac:dyDescent="0.25">
      <c r="C25" s="63">
        <f t="shared" si="4"/>
        <v>16</v>
      </c>
      <c r="D25" s="64" t="s">
        <v>1322</v>
      </c>
      <c r="E25" s="65">
        <f t="shared" ref="E25:F52" si="5">+G25+K25+O25+I25</f>
        <v>5385605.9000000004</v>
      </c>
      <c r="F25" s="66">
        <f t="shared" si="5"/>
        <v>4959929.5</v>
      </c>
      <c r="G25" s="72">
        <v>4000047.7</v>
      </c>
      <c r="H25" s="68">
        <v>3739337.3</v>
      </c>
      <c r="I25" s="68">
        <v>957427.19999999995</v>
      </c>
      <c r="J25" s="68">
        <v>918422.9</v>
      </c>
      <c r="K25" s="68">
        <v>428131</v>
      </c>
      <c r="L25" s="68">
        <v>302169.3</v>
      </c>
      <c r="M25" s="68"/>
      <c r="N25" s="68"/>
      <c r="O25" s="68"/>
      <c r="P25" s="69"/>
      <c r="Q25" s="7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</row>
    <row r="26" spans="3:35" s="71" customFormat="1" ht="58.5" customHeight="1" x14ac:dyDescent="0.25">
      <c r="C26" s="63">
        <f t="shared" si="4"/>
        <v>17</v>
      </c>
      <c r="D26" s="64" t="s">
        <v>1324</v>
      </c>
      <c r="E26" s="65">
        <f t="shared" si="5"/>
        <v>7457913</v>
      </c>
      <c r="F26" s="66">
        <f t="shared" si="5"/>
        <v>5879255.2000000002</v>
      </c>
      <c r="G26" s="72">
        <v>5604993</v>
      </c>
      <c r="H26" s="68">
        <v>4670754.9000000004</v>
      </c>
      <c r="I26" s="68">
        <v>1387736</v>
      </c>
      <c r="J26" s="68">
        <v>1161098.2</v>
      </c>
      <c r="K26" s="68">
        <v>465184</v>
      </c>
      <c r="L26" s="68">
        <v>47402.1</v>
      </c>
      <c r="M26" s="68"/>
      <c r="N26" s="68"/>
      <c r="O26" s="68"/>
      <c r="P26" s="69"/>
      <c r="Q26" s="70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3:35" s="71" customFormat="1" ht="58.5" customHeight="1" x14ac:dyDescent="0.25">
      <c r="C27" s="63">
        <f t="shared" si="4"/>
        <v>18</v>
      </c>
      <c r="D27" s="64" t="s">
        <v>1325</v>
      </c>
      <c r="E27" s="65">
        <f t="shared" si="5"/>
        <v>4821644</v>
      </c>
      <c r="F27" s="66">
        <f t="shared" si="5"/>
        <v>4036272.7</v>
      </c>
      <c r="G27" s="72">
        <v>3472863</v>
      </c>
      <c r="H27" s="68">
        <v>2987060.7</v>
      </c>
      <c r="I27" s="68">
        <v>859703</v>
      </c>
      <c r="J27" s="68">
        <v>733906</v>
      </c>
      <c r="K27" s="68">
        <v>489078</v>
      </c>
      <c r="L27" s="68">
        <v>315306</v>
      </c>
      <c r="M27" s="68"/>
      <c r="N27" s="68"/>
      <c r="O27" s="68"/>
      <c r="P27" s="69"/>
      <c r="Q27" s="70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3:35" s="71" customFormat="1" ht="58.5" customHeight="1" x14ac:dyDescent="0.25">
      <c r="C28" s="63">
        <f t="shared" si="4"/>
        <v>19</v>
      </c>
      <c r="D28" s="64" t="s">
        <v>1326</v>
      </c>
      <c r="E28" s="65">
        <f t="shared" si="5"/>
        <v>3781371</v>
      </c>
      <c r="F28" s="66">
        <f t="shared" si="5"/>
        <v>3382010.8</v>
      </c>
      <c r="G28" s="72">
        <v>2645261</v>
      </c>
      <c r="H28" s="68">
        <v>2468314.9</v>
      </c>
      <c r="I28" s="68">
        <v>654967</v>
      </c>
      <c r="J28" s="68">
        <v>615850.30000000005</v>
      </c>
      <c r="K28" s="68">
        <v>481143</v>
      </c>
      <c r="L28" s="68">
        <v>297845.59999999998</v>
      </c>
      <c r="M28" s="68"/>
      <c r="N28" s="68"/>
      <c r="O28" s="68"/>
      <c r="P28" s="69"/>
      <c r="Q28" s="70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</row>
    <row r="29" spans="3:35" s="151" customFormat="1" ht="47.25" customHeight="1" x14ac:dyDescent="0.25">
      <c r="C29" s="141">
        <f t="shared" si="4"/>
        <v>20</v>
      </c>
      <c r="D29" s="143" t="s">
        <v>1327</v>
      </c>
      <c r="E29" s="144">
        <f t="shared" si="5"/>
        <v>4717795.4000000004</v>
      </c>
      <c r="F29" s="145">
        <f t="shared" si="5"/>
        <v>4181221.5</v>
      </c>
      <c r="G29" s="146">
        <v>2674562.1</v>
      </c>
      <c r="H29" s="147">
        <v>2391961.4</v>
      </c>
      <c r="I29" s="147">
        <v>661954.9</v>
      </c>
      <c r="J29" s="147">
        <v>605407.69999999995</v>
      </c>
      <c r="K29" s="147">
        <v>1381278.4</v>
      </c>
      <c r="L29" s="147">
        <v>1183852.3999999999</v>
      </c>
      <c r="M29" s="147"/>
      <c r="N29" s="147"/>
      <c r="O29" s="147"/>
      <c r="P29" s="148"/>
      <c r="Q29" s="149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</row>
    <row r="30" spans="3:35" s="151" customFormat="1" ht="47.25" customHeight="1" x14ac:dyDescent="0.25">
      <c r="C30" s="141">
        <f t="shared" si="4"/>
        <v>21</v>
      </c>
      <c r="D30" s="143" t="s">
        <v>1328</v>
      </c>
      <c r="E30" s="144">
        <f t="shared" si="5"/>
        <v>5821537</v>
      </c>
      <c r="F30" s="145">
        <f t="shared" si="5"/>
        <v>5753521.0999999996</v>
      </c>
      <c r="G30" s="146">
        <v>3680165</v>
      </c>
      <c r="H30" s="147">
        <v>3679184.9</v>
      </c>
      <c r="I30" s="147">
        <v>715086</v>
      </c>
      <c r="J30" s="147">
        <v>712712.8</v>
      </c>
      <c r="K30" s="147">
        <v>1426286</v>
      </c>
      <c r="L30" s="147">
        <v>1361623.4</v>
      </c>
      <c r="M30" s="147">
        <f>12000+7500</f>
        <v>19500</v>
      </c>
      <c r="N30" s="147">
        <f>12000+6408</f>
        <v>18408</v>
      </c>
      <c r="O30" s="147"/>
      <c r="P30" s="148"/>
      <c r="Q30" s="149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</row>
    <row r="31" spans="3:35" s="151" customFormat="1" ht="58.5" customHeight="1" x14ac:dyDescent="0.25">
      <c r="C31" s="141">
        <f t="shared" si="4"/>
        <v>22</v>
      </c>
      <c r="D31" s="143" t="s">
        <v>1329</v>
      </c>
      <c r="E31" s="144">
        <f t="shared" si="5"/>
        <v>7212363.1999999993</v>
      </c>
      <c r="F31" s="145">
        <f t="shared" si="5"/>
        <v>6407069.7000000002</v>
      </c>
      <c r="G31" s="146">
        <v>4525102.8</v>
      </c>
      <c r="H31" s="147">
        <v>4178700.9</v>
      </c>
      <c r="I31" s="147">
        <v>1121410.6000000001</v>
      </c>
      <c r="J31" s="147">
        <v>1120882.5</v>
      </c>
      <c r="K31" s="147">
        <v>1565849.8</v>
      </c>
      <c r="L31" s="147">
        <v>1107486.3</v>
      </c>
      <c r="M31" s="147"/>
      <c r="N31" s="147"/>
      <c r="O31" s="147"/>
      <c r="P31" s="148"/>
      <c r="Q31" s="149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</row>
    <row r="32" spans="3:35" s="151" customFormat="1" ht="41.25" customHeight="1" x14ac:dyDescent="0.25">
      <c r="C32" s="141">
        <f t="shared" si="4"/>
        <v>23</v>
      </c>
      <c r="D32" s="143" t="s">
        <v>1331</v>
      </c>
      <c r="E32" s="144">
        <f t="shared" si="5"/>
        <v>5564539.1000000006</v>
      </c>
      <c r="F32" s="145">
        <f t="shared" si="5"/>
        <v>4667653.4000000004</v>
      </c>
      <c r="G32" s="146">
        <v>4160962.5</v>
      </c>
      <c r="H32" s="147">
        <v>3623163.4</v>
      </c>
      <c r="I32" s="147">
        <v>1029345.2</v>
      </c>
      <c r="J32" s="147">
        <v>878417</v>
      </c>
      <c r="K32" s="147">
        <v>374231.4</v>
      </c>
      <c r="L32" s="147">
        <v>166073</v>
      </c>
      <c r="M32" s="147"/>
      <c r="N32" s="147"/>
      <c r="O32" s="147"/>
      <c r="P32" s="148"/>
      <c r="Q32" s="149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</row>
    <row r="33" spans="3:35" s="151" customFormat="1" ht="41.25" customHeight="1" x14ac:dyDescent="0.25">
      <c r="C33" s="141">
        <f t="shared" si="4"/>
        <v>24</v>
      </c>
      <c r="D33" s="143" t="s">
        <v>1330</v>
      </c>
      <c r="E33" s="144">
        <f t="shared" si="5"/>
        <v>5899301.0999999996</v>
      </c>
      <c r="F33" s="145">
        <f t="shared" si="5"/>
        <v>4907660.8</v>
      </c>
      <c r="G33" s="146">
        <v>3809876.5</v>
      </c>
      <c r="H33" s="147">
        <v>3234693.4</v>
      </c>
      <c r="I33" s="147">
        <v>934063.3</v>
      </c>
      <c r="J33" s="147">
        <v>792789.6</v>
      </c>
      <c r="K33" s="147">
        <v>1155361.3</v>
      </c>
      <c r="L33" s="147">
        <v>880177.8</v>
      </c>
      <c r="M33" s="147">
        <f>6000+5250</f>
        <v>11250</v>
      </c>
      <c r="N33" s="147">
        <f>5400+1496</f>
        <v>6896</v>
      </c>
      <c r="O33" s="147"/>
      <c r="P33" s="148"/>
      <c r="Q33" s="149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</row>
    <row r="34" spans="3:35" s="151" customFormat="1" ht="41.25" customHeight="1" x14ac:dyDescent="0.25">
      <c r="C34" s="141">
        <f t="shared" si="4"/>
        <v>25</v>
      </c>
      <c r="D34" s="143" t="s">
        <v>1332</v>
      </c>
      <c r="E34" s="144">
        <f t="shared" si="5"/>
        <v>5771258.5999999996</v>
      </c>
      <c r="F34" s="145">
        <f t="shared" si="5"/>
        <v>4034156.8</v>
      </c>
      <c r="G34" s="146">
        <v>3497509</v>
      </c>
      <c r="H34" s="147">
        <v>3038140.8</v>
      </c>
      <c r="I34" s="147">
        <v>870066</v>
      </c>
      <c r="J34" s="147">
        <v>764909.5</v>
      </c>
      <c r="K34" s="147">
        <v>1403683.6</v>
      </c>
      <c r="L34" s="147">
        <v>231106.5</v>
      </c>
      <c r="M34" s="147"/>
      <c r="N34" s="147"/>
      <c r="O34" s="147"/>
      <c r="P34" s="148"/>
      <c r="Q34" s="149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</row>
    <row r="35" spans="3:35" s="71" customFormat="1" ht="41.25" customHeight="1" x14ac:dyDescent="0.25">
      <c r="C35" s="63">
        <f>+C34+1</f>
        <v>26</v>
      </c>
      <c r="D35" s="64" t="s">
        <v>1345</v>
      </c>
      <c r="E35" s="65">
        <f t="shared" ref="E35" si="6">+G35+K35+O35+I35</f>
        <v>1358000</v>
      </c>
      <c r="F35" s="66">
        <f t="shared" ref="F35" si="7">+H35+L35+P35+J35</f>
        <v>541788.6</v>
      </c>
      <c r="G35" s="72">
        <v>1020000</v>
      </c>
      <c r="H35" s="68">
        <v>374742.7</v>
      </c>
      <c r="I35" s="68">
        <v>253400</v>
      </c>
      <c r="J35" s="68">
        <v>93293.1</v>
      </c>
      <c r="K35" s="68">
        <v>84600</v>
      </c>
      <c r="L35" s="68">
        <v>73752.800000000003</v>
      </c>
      <c r="M35" s="68"/>
      <c r="N35" s="68"/>
      <c r="O35" s="68"/>
      <c r="P35" s="69"/>
      <c r="Q35" s="7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</row>
    <row r="36" spans="3:35" s="71" customFormat="1" ht="41.25" customHeight="1" x14ac:dyDescent="0.25">
      <c r="C36" s="63">
        <f>+C35+1</f>
        <v>27</v>
      </c>
      <c r="D36" s="64" t="s">
        <v>1333</v>
      </c>
      <c r="E36" s="65">
        <f t="shared" si="5"/>
        <v>5305307.8000000007</v>
      </c>
      <c r="F36" s="66">
        <f t="shared" si="5"/>
        <v>4269090.5999999996</v>
      </c>
      <c r="G36" s="72">
        <v>2590774.2000000002</v>
      </c>
      <c r="H36" s="68">
        <v>2522589.7999999998</v>
      </c>
      <c r="I36" s="68">
        <v>642075</v>
      </c>
      <c r="J36" s="68">
        <v>621148.5</v>
      </c>
      <c r="K36" s="68">
        <v>2072458.6</v>
      </c>
      <c r="L36" s="68">
        <v>1125352.3</v>
      </c>
      <c r="M36" s="68">
        <f>7000+17500</f>
        <v>24500</v>
      </c>
      <c r="N36" s="68">
        <f>6883.6+14906.7</f>
        <v>21790.300000000003</v>
      </c>
      <c r="O36" s="68"/>
      <c r="P36" s="69"/>
      <c r="Q36" s="70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</row>
    <row r="37" spans="3:35" s="71" customFormat="1" ht="41.25" customHeight="1" x14ac:dyDescent="0.25">
      <c r="C37" s="63">
        <f t="shared" si="4"/>
        <v>28</v>
      </c>
      <c r="D37" s="64" t="s">
        <v>1334</v>
      </c>
      <c r="E37" s="65">
        <f>+G37+K37+O37+I37</f>
        <v>557383</v>
      </c>
      <c r="F37" s="66">
        <f>+H37+L37+P37+J37</f>
        <v>542546.30000000005</v>
      </c>
      <c r="G37" s="72">
        <v>404882.9</v>
      </c>
      <c r="H37" s="68">
        <v>404770</v>
      </c>
      <c r="I37" s="68">
        <v>99788.9</v>
      </c>
      <c r="J37" s="68">
        <v>99750.8</v>
      </c>
      <c r="K37" s="68">
        <v>52711.199999999997</v>
      </c>
      <c r="L37" s="68">
        <v>38025.5</v>
      </c>
      <c r="M37" s="68">
        <f>2000+7050</f>
        <v>9050</v>
      </c>
      <c r="N37" s="68">
        <f>0+3840.3</f>
        <v>3840.3</v>
      </c>
      <c r="O37" s="68"/>
      <c r="P37" s="69"/>
      <c r="Q37" s="70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</row>
    <row r="38" spans="3:35" s="71" customFormat="1" ht="41.25" customHeight="1" x14ac:dyDescent="0.25">
      <c r="C38" s="63">
        <f t="shared" si="4"/>
        <v>29</v>
      </c>
      <c r="D38" s="64" t="s">
        <v>1335</v>
      </c>
      <c r="E38" s="65">
        <f t="shared" si="5"/>
        <v>1644922.5</v>
      </c>
      <c r="F38" s="66">
        <f t="shared" si="5"/>
        <v>1326549.5</v>
      </c>
      <c r="G38" s="72">
        <v>438328.6</v>
      </c>
      <c r="H38" s="68">
        <v>364581.4</v>
      </c>
      <c r="I38" s="68">
        <v>108810</v>
      </c>
      <c r="J38" s="68">
        <v>91085.4</v>
      </c>
      <c r="K38" s="68">
        <v>1097783.8999999999</v>
      </c>
      <c r="L38" s="68">
        <v>870882.7</v>
      </c>
      <c r="M38" s="68">
        <f>15000+14937.4</f>
        <v>29937.4</v>
      </c>
      <c r="N38" s="68">
        <f>15000+14482.4</f>
        <v>29482.400000000001</v>
      </c>
      <c r="O38" s="68"/>
      <c r="P38" s="69"/>
      <c r="Q38" s="70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3:35" s="71" customFormat="1" ht="55.5" customHeight="1" x14ac:dyDescent="0.25">
      <c r="C39" s="63">
        <f>+C38+1</f>
        <v>30</v>
      </c>
      <c r="D39" s="64" t="s">
        <v>1336</v>
      </c>
      <c r="E39" s="65">
        <f t="shared" si="5"/>
        <v>2936183.7</v>
      </c>
      <c r="F39" s="66">
        <f t="shared" si="5"/>
        <v>1977671.6</v>
      </c>
      <c r="G39" s="72">
        <v>1743750.6</v>
      </c>
      <c r="H39" s="68">
        <v>1448387.2</v>
      </c>
      <c r="I39" s="68">
        <v>431944.1</v>
      </c>
      <c r="J39" s="68">
        <v>364767.1</v>
      </c>
      <c r="K39" s="68">
        <v>760489</v>
      </c>
      <c r="L39" s="68">
        <v>164517.29999999999</v>
      </c>
      <c r="M39" s="68">
        <f>8000+13125</f>
        <v>21125</v>
      </c>
      <c r="N39" s="68">
        <f>5500+10488</f>
        <v>15988</v>
      </c>
      <c r="O39" s="68"/>
      <c r="P39" s="69"/>
      <c r="Q39" s="70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</row>
    <row r="40" spans="3:35" s="71" customFormat="1" ht="41.25" customHeight="1" x14ac:dyDescent="0.25">
      <c r="C40" s="63">
        <f t="shared" si="4"/>
        <v>31</v>
      </c>
      <c r="D40" s="64" t="s">
        <v>1260</v>
      </c>
      <c r="E40" s="65">
        <f t="shared" si="5"/>
        <v>5705499.8259999994</v>
      </c>
      <c r="F40" s="66">
        <f t="shared" si="5"/>
        <v>4866774.94405</v>
      </c>
      <c r="G40" s="72">
        <v>4140496.0609999998</v>
      </c>
      <c r="H40" s="68">
        <v>3666653.2560000001</v>
      </c>
      <c r="I40" s="68">
        <v>1025402.625</v>
      </c>
      <c r="J40" s="68">
        <v>898658.79600000009</v>
      </c>
      <c r="K40" s="68">
        <v>539601.14</v>
      </c>
      <c r="L40" s="68">
        <v>301462.89205000002</v>
      </c>
      <c r="M40" s="68">
        <v>16250</v>
      </c>
      <c r="N40" s="68">
        <v>5326</v>
      </c>
      <c r="O40" s="88"/>
      <c r="P40" s="89"/>
      <c r="Q40" s="70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</row>
    <row r="41" spans="3:35" s="71" customFormat="1" ht="41.25" customHeight="1" x14ac:dyDescent="0.25">
      <c r="C41" s="63">
        <f t="shared" si="4"/>
        <v>32</v>
      </c>
      <c r="D41" s="64" t="s">
        <v>1261</v>
      </c>
      <c r="E41" s="65">
        <f t="shared" si="5"/>
        <v>1648206</v>
      </c>
      <c r="F41" s="66">
        <f t="shared" si="5"/>
        <v>1554811.2</v>
      </c>
      <c r="G41" s="72">
        <v>1159100</v>
      </c>
      <c r="H41" s="68">
        <v>1150667.3999999999</v>
      </c>
      <c r="I41" s="68">
        <v>286196</v>
      </c>
      <c r="J41" s="68">
        <v>269081</v>
      </c>
      <c r="K41" s="68">
        <v>202910</v>
      </c>
      <c r="L41" s="68">
        <v>135062.79999999999</v>
      </c>
      <c r="M41" s="68">
        <f>7425+16200</f>
        <v>23625</v>
      </c>
      <c r="N41" s="68">
        <f>4286.8+9659.5</f>
        <v>13946.3</v>
      </c>
      <c r="O41" s="68"/>
      <c r="P41" s="69"/>
      <c r="Q41" s="70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</row>
    <row r="42" spans="3:35" s="71" customFormat="1" ht="41.25" customHeight="1" x14ac:dyDescent="0.25">
      <c r="C42" s="63">
        <f t="shared" si="4"/>
        <v>33</v>
      </c>
      <c r="D42" s="64" t="s">
        <v>1262</v>
      </c>
      <c r="E42" s="65">
        <f>+G42+K42+O42+I42</f>
        <v>4186110.8000000003</v>
      </c>
      <c r="F42" s="66">
        <f>+H42+L42+P42+J42</f>
        <v>2396644.1</v>
      </c>
      <c r="G42" s="72">
        <v>1739004.8</v>
      </c>
      <c r="H42" s="68">
        <v>1328018.8999999999</v>
      </c>
      <c r="I42" s="68">
        <v>430755.6</v>
      </c>
      <c r="J42" s="68">
        <v>331894.7</v>
      </c>
      <c r="K42" s="68">
        <v>2016350.4</v>
      </c>
      <c r="L42" s="68">
        <v>736730.5</v>
      </c>
      <c r="M42" s="68">
        <f>12650+8750</f>
        <v>21400</v>
      </c>
      <c r="N42" s="68">
        <f>9837.4+7498.2</f>
        <v>17335.599999999999</v>
      </c>
      <c r="O42" s="68"/>
      <c r="P42" s="69"/>
      <c r="Q42" s="70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</row>
    <row r="43" spans="3:35" s="71" customFormat="1" ht="41.25" customHeight="1" x14ac:dyDescent="0.25">
      <c r="C43" s="63">
        <f t="shared" si="4"/>
        <v>34</v>
      </c>
      <c r="D43" s="64" t="s">
        <v>1290</v>
      </c>
      <c r="E43" s="65">
        <f t="shared" si="5"/>
        <v>350425</v>
      </c>
      <c r="F43" s="66">
        <f t="shared" si="5"/>
        <v>323913</v>
      </c>
      <c r="G43" s="72">
        <v>260466</v>
      </c>
      <c r="H43" s="68">
        <v>242587</v>
      </c>
      <c r="I43" s="68">
        <v>64959</v>
      </c>
      <c r="J43" s="68">
        <v>60921.8</v>
      </c>
      <c r="K43" s="68">
        <v>25000</v>
      </c>
      <c r="L43" s="68">
        <v>20404.2</v>
      </c>
      <c r="M43" s="68"/>
      <c r="N43" s="68"/>
      <c r="O43" s="68"/>
      <c r="P43" s="69"/>
      <c r="Q43" s="70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</row>
    <row r="44" spans="3:35" s="71" customFormat="1" ht="41.25" customHeight="1" x14ac:dyDescent="0.25">
      <c r="C44" s="63">
        <f t="shared" si="4"/>
        <v>35</v>
      </c>
      <c r="D44" s="64" t="s">
        <v>1294</v>
      </c>
      <c r="E44" s="65">
        <f t="shared" si="5"/>
        <v>342693</v>
      </c>
      <c r="F44" s="66">
        <f t="shared" si="5"/>
        <v>329870.8</v>
      </c>
      <c r="G44" s="72">
        <v>274830</v>
      </c>
      <c r="H44" s="68">
        <v>262617.8</v>
      </c>
      <c r="I44" s="68">
        <v>67863</v>
      </c>
      <c r="J44" s="68">
        <v>67253</v>
      </c>
      <c r="K44" s="68"/>
      <c r="L44" s="68"/>
      <c r="M44" s="68"/>
      <c r="N44" s="68"/>
      <c r="O44" s="68"/>
      <c r="P44" s="69"/>
      <c r="Q44" s="70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</row>
    <row r="45" spans="3:35" s="71" customFormat="1" ht="41.25" customHeight="1" x14ac:dyDescent="0.25">
      <c r="C45" s="63">
        <f t="shared" si="4"/>
        <v>36</v>
      </c>
      <c r="D45" s="90" t="s">
        <v>1265</v>
      </c>
      <c r="E45" s="65">
        <f t="shared" si="5"/>
        <v>161832</v>
      </c>
      <c r="F45" s="66">
        <f t="shared" si="5"/>
        <v>160632.1</v>
      </c>
      <c r="G45" s="72">
        <v>129528</v>
      </c>
      <c r="H45" s="68">
        <v>128335.7</v>
      </c>
      <c r="I45" s="68">
        <v>32304</v>
      </c>
      <c r="J45" s="68">
        <v>32296.400000000001</v>
      </c>
      <c r="K45" s="68"/>
      <c r="L45" s="68"/>
      <c r="M45" s="68"/>
      <c r="N45" s="68"/>
      <c r="O45" s="68"/>
      <c r="P45" s="69"/>
      <c r="Q45" s="70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</row>
    <row r="46" spans="3:35" s="71" customFormat="1" ht="41.25" customHeight="1" x14ac:dyDescent="0.25">
      <c r="C46" s="63">
        <f t="shared" si="4"/>
        <v>37</v>
      </c>
      <c r="D46" s="64" t="s">
        <v>1295</v>
      </c>
      <c r="E46" s="65">
        <f t="shared" si="5"/>
        <v>233624</v>
      </c>
      <c r="F46" s="66">
        <f t="shared" si="5"/>
        <v>224974.1</v>
      </c>
      <c r="G46" s="72">
        <v>178444</v>
      </c>
      <c r="H46" s="68">
        <v>175341.2</v>
      </c>
      <c r="I46" s="68">
        <v>44380</v>
      </c>
      <c r="J46" s="68">
        <v>43665</v>
      </c>
      <c r="K46" s="68">
        <v>10800</v>
      </c>
      <c r="L46" s="68">
        <v>5967.9</v>
      </c>
      <c r="M46" s="68"/>
      <c r="N46" s="68"/>
      <c r="O46" s="68"/>
      <c r="P46" s="69"/>
      <c r="Q46" s="70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</row>
    <row r="47" spans="3:35" s="71" customFormat="1" ht="41.25" customHeight="1" x14ac:dyDescent="0.25">
      <c r="C47" s="63">
        <f t="shared" si="4"/>
        <v>38</v>
      </c>
      <c r="D47" s="64" t="s">
        <v>1338</v>
      </c>
      <c r="E47" s="65">
        <f t="shared" si="5"/>
        <v>31579442</v>
      </c>
      <c r="F47" s="66">
        <f t="shared" si="5"/>
        <v>31563960.800000001</v>
      </c>
      <c r="G47" s="72">
        <v>1242035</v>
      </c>
      <c r="H47" s="68">
        <v>1237983.6000000001</v>
      </c>
      <c r="I47" s="68">
        <v>308145</v>
      </c>
      <c r="J47" s="68">
        <v>300559.90000000002</v>
      </c>
      <c r="K47" s="68">
        <v>30029262</v>
      </c>
      <c r="L47" s="68">
        <v>30025417.300000001</v>
      </c>
      <c r="M47" s="68">
        <v>14000</v>
      </c>
      <c r="N47" s="68">
        <v>14000</v>
      </c>
      <c r="O47" s="68"/>
      <c r="P47" s="69"/>
      <c r="Q47" s="70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</row>
    <row r="48" spans="3:35" s="71" customFormat="1" ht="41.25" customHeight="1" x14ac:dyDescent="0.25">
      <c r="C48" s="63">
        <f>+C47+1</f>
        <v>39</v>
      </c>
      <c r="D48" s="64" t="s">
        <v>1344</v>
      </c>
      <c r="E48" s="65">
        <f t="shared" si="5"/>
        <v>10918742</v>
      </c>
      <c r="F48" s="66">
        <f t="shared" si="5"/>
        <v>3849968.9</v>
      </c>
      <c r="G48" s="72">
        <f>6832485.3+162515</f>
        <v>6995000.2999999998</v>
      </c>
      <c r="H48" s="68">
        <f>2190109.5+162515</f>
        <v>2352624.5</v>
      </c>
      <c r="I48" s="68">
        <f>1654988+47526</f>
        <v>1702514</v>
      </c>
      <c r="J48" s="68">
        <f>530997+40526</f>
        <v>571523</v>
      </c>
      <c r="K48" s="68">
        <f>1720631.7+500596</f>
        <v>2221227.7000000002</v>
      </c>
      <c r="L48" s="68">
        <f>857457.4+68364</f>
        <v>925821.4</v>
      </c>
      <c r="M48" s="68">
        <f>25000+31249</f>
        <v>56249</v>
      </c>
      <c r="N48" s="68">
        <f>190.7+18749</f>
        <v>18939.7</v>
      </c>
      <c r="O48" s="68"/>
      <c r="P48" s="69"/>
      <c r="Q48" s="70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</row>
    <row r="49" spans="3:35" s="71" customFormat="1" ht="110.25" customHeight="1" x14ac:dyDescent="0.25">
      <c r="C49" s="63">
        <f>+C48+1</f>
        <v>40</v>
      </c>
      <c r="D49" s="73" t="s">
        <v>1343</v>
      </c>
      <c r="E49" s="65">
        <f t="shared" si="5"/>
        <v>190635657</v>
      </c>
      <c r="F49" s="66">
        <f t="shared" si="5"/>
        <v>171867746.70582998</v>
      </c>
      <c r="G49" s="72"/>
      <c r="H49" s="68"/>
      <c r="I49" s="68"/>
      <c r="J49" s="68"/>
      <c r="K49" s="68">
        <v>190635657</v>
      </c>
      <c r="L49" s="68">
        <v>171867746.70582998</v>
      </c>
      <c r="M49" s="68"/>
      <c r="N49" s="68"/>
      <c r="O49" s="68"/>
      <c r="P49" s="69"/>
      <c r="Q49" s="70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</row>
    <row r="50" spans="3:35" s="71" customFormat="1" ht="58.5" customHeight="1" x14ac:dyDescent="0.25">
      <c r="C50" s="63">
        <f t="shared" ref="C50:C52" si="8">+C49+1</f>
        <v>41</v>
      </c>
      <c r="D50" s="64" t="s">
        <v>1337</v>
      </c>
      <c r="E50" s="65">
        <f t="shared" si="5"/>
        <v>605000000</v>
      </c>
      <c r="F50" s="66">
        <f t="shared" si="5"/>
        <v>508603601.19999999</v>
      </c>
      <c r="G50" s="72"/>
      <c r="H50" s="68"/>
      <c r="I50" s="68"/>
      <c r="J50" s="68"/>
      <c r="K50" s="68">
        <v>605000000</v>
      </c>
      <c r="L50" s="68">
        <v>508603601.19999999</v>
      </c>
      <c r="M50" s="68"/>
      <c r="N50" s="68"/>
      <c r="O50" s="68"/>
      <c r="P50" s="69"/>
      <c r="Q50" s="70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</row>
    <row r="51" spans="3:35" s="71" customFormat="1" ht="72" customHeight="1" x14ac:dyDescent="0.25">
      <c r="C51" s="63">
        <f t="shared" si="8"/>
        <v>42</v>
      </c>
      <c r="D51" s="64" t="s">
        <v>1353</v>
      </c>
      <c r="E51" s="65">
        <f t="shared" si="5"/>
        <v>102292743.09999999</v>
      </c>
      <c r="F51" s="66">
        <f t="shared" si="5"/>
        <v>100612395</v>
      </c>
      <c r="G51" s="85"/>
      <c r="H51" s="86"/>
      <c r="I51" s="86"/>
      <c r="J51" s="86"/>
      <c r="K51" s="86">
        <v>102292743.09999999</v>
      </c>
      <c r="L51" s="86">
        <v>100612395</v>
      </c>
      <c r="M51" s="86"/>
      <c r="N51" s="86"/>
      <c r="O51" s="86"/>
      <c r="P51" s="87"/>
      <c r="Q51" s="70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</row>
    <row r="52" spans="3:35" s="71" customFormat="1" ht="114.75" customHeight="1" x14ac:dyDescent="0.25">
      <c r="C52" s="81">
        <f t="shared" si="8"/>
        <v>43</v>
      </c>
      <c r="D52" s="82" t="s">
        <v>1352</v>
      </c>
      <c r="E52" s="83">
        <f t="shared" si="5"/>
        <v>189257213</v>
      </c>
      <c r="F52" s="84">
        <f t="shared" si="5"/>
        <v>111217324</v>
      </c>
      <c r="G52" s="74"/>
      <c r="H52" s="75"/>
      <c r="I52" s="75"/>
      <c r="J52" s="75"/>
      <c r="K52" s="75">
        <v>189257213</v>
      </c>
      <c r="L52" s="75">
        <v>111217324</v>
      </c>
      <c r="M52" s="75"/>
      <c r="N52" s="75"/>
      <c r="O52" s="75"/>
      <c r="P52" s="76"/>
      <c r="Q52" s="70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4" spans="3:35" x14ac:dyDescent="0.25">
      <c r="E54" s="58"/>
      <c r="F54" s="58"/>
    </row>
    <row r="57" spans="3:35" ht="34.5" customHeight="1" x14ac:dyDescent="0.25"/>
    <row r="58" spans="3:35" ht="34.5" customHeight="1" x14ac:dyDescent="0.25"/>
    <row r="59" spans="3:35" ht="34.5" customHeight="1" x14ac:dyDescent="0.25"/>
    <row r="60" spans="3:35" ht="34.5" customHeight="1" x14ac:dyDescent="0.25"/>
    <row r="61" spans="3:35" ht="34.5" customHeight="1" x14ac:dyDescent="0.25"/>
    <row r="62" spans="3:35" ht="34.5" customHeight="1" x14ac:dyDescent="0.25"/>
  </sheetData>
  <mergeCells count="14">
    <mergeCell ref="C9:D9"/>
    <mergeCell ref="C3:P3"/>
    <mergeCell ref="C5:C8"/>
    <mergeCell ref="D5:D8"/>
    <mergeCell ref="E5:P5"/>
    <mergeCell ref="E6:F6"/>
    <mergeCell ref="G6:P6"/>
    <mergeCell ref="E7:E8"/>
    <mergeCell ref="F7:F8"/>
    <mergeCell ref="G7:H7"/>
    <mergeCell ref="I7:J7"/>
    <mergeCell ref="K7:L7"/>
    <mergeCell ref="M7:N7"/>
    <mergeCell ref="O7:P7"/>
  </mergeCells>
  <printOptions horizontalCentered="1"/>
  <pageMargins left="0.19685039370078741" right="0.19685039370078741" top="0.59055118110236227" bottom="0" header="0" footer="0"/>
  <pageSetup paperSize="9" scale="32" fitToHeight="2" orientation="landscape" r:id="rId1"/>
  <rowBreaks count="1" manualBreakCount="1">
    <brk id="53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38" t="s">
        <v>164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30" x14ac:dyDescent="0.25">
      <c r="A2" s="139" t="s">
        <v>165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 t="s">
        <v>166</v>
      </c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4" spans="1:30" x14ac:dyDescent="0.25">
      <c r="A4" s="132" t="s">
        <v>167</v>
      </c>
      <c r="B4" s="132" t="s">
        <v>168</v>
      </c>
      <c r="C4" s="1"/>
      <c r="D4" s="1"/>
      <c r="E4" s="1"/>
      <c r="F4" s="132" t="s">
        <v>169</v>
      </c>
      <c r="G4" s="132" t="s">
        <v>170</v>
      </c>
      <c r="H4" s="132" t="s">
        <v>171</v>
      </c>
      <c r="I4" s="132" t="s">
        <v>172</v>
      </c>
      <c r="J4" s="132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35" t="s">
        <v>178</v>
      </c>
      <c r="P4" s="136"/>
      <c r="Q4" s="137"/>
      <c r="R4" s="132" t="s">
        <v>179</v>
      </c>
      <c r="S4" s="135" t="s">
        <v>180</v>
      </c>
      <c r="T4" s="136"/>
      <c r="U4" s="137"/>
      <c r="V4" s="132" t="s">
        <v>181</v>
      </c>
      <c r="W4" s="132" t="s">
        <v>182</v>
      </c>
      <c r="X4" s="135" t="s">
        <v>183</v>
      </c>
      <c r="Y4" s="137"/>
      <c r="Z4" s="132" t="s">
        <v>184</v>
      </c>
      <c r="AA4" s="132" t="s">
        <v>185</v>
      </c>
      <c r="AB4" s="132" t="s">
        <v>186</v>
      </c>
      <c r="AC4" s="132" t="s">
        <v>187</v>
      </c>
      <c r="AD4" s="132" t="s">
        <v>188</v>
      </c>
    </row>
    <row r="5" spans="1:30" x14ac:dyDescent="0.25">
      <c r="A5" s="133"/>
      <c r="B5" s="133"/>
      <c r="C5" s="3"/>
      <c r="D5" s="3"/>
      <c r="E5" s="3"/>
      <c r="F5" s="133"/>
      <c r="G5" s="133"/>
      <c r="H5" s="133"/>
      <c r="I5" s="133"/>
      <c r="J5" s="133"/>
      <c r="K5" s="3" t="s">
        <v>189</v>
      </c>
      <c r="L5" s="4" t="s">
        <v>189</v>
      </c>
      <c r="M5" s="3" t="s">
        <v>189</v>
      </c>
      <c r="N5" s="3" t="s">
        <v>189</v>
      </c>
      <c r="O5" s="132">
        <f>+SUBTOTAL(9,O10:O152)/1000</f>
        <v>139140.95300000001</v>
      </c>
      <c r="P5" s="132" t="s">
        <v>190</v>
      </c>
      <c r="Q5" s="132" t="s">
        <v>191</v>
      </c>
      <c r="R5" s="133"/>
      <c r="S5" s="132" t="s">
        <v>192</v>
      </c>
      <c r="T5" s="1" t="s">
        <v>193</v>
      </c>
      <c r="U5" s="132" t="s">
        <v>194</v>
      </c>
      <c r="V5" s="133"/>
      <c r="W5" s="133"/>
      <c r="X5" s="132" t="s">
        <v>195</v>
      </c>
      <c r="Y5" s="132" t="s">
        <v>196</v>
      </c>
      <c r="Z5" s="133"/>
      <c r="AA5" s="133"/>
      <c r="AB5" s="133"/>
      <c r="AC5" s="133"/>
      <c r="AD5" s="133"/>
    </row>
    <row r="6" spans="1:30" x14ac:dyDescent="0.25">
      <c r="A6" s="133"/>
      <c r="B6" s="133"/>
      <c r="C6" s="3"/>
      <c r="D6" s="3"/>
      <c r="E6" s="3"/>
      <c r="F6" s="133"/>
      <c r="G6" s="133"/>
      <c r="H6" s="133"/>
      <c r="I6" s="133"/>
      <c r="J6" s="133"/>
      <c r="K6" s="3"/>
      <c r="L6" s="4"/>
      <c r="M6" s="3"/>
      <c r="N6" s="3"/>
      <c r="O6" s="133"/>
      <c r="P6" s="133"/>
      <c r="Q6" s="133"/>
      <c r="R6" s="133"/>
      <c r="S6" s="133"/>
      <c r="T6" s="3" t="s">
        <v>197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:30" x14ac:dyDescent="0.25">
      <c r="A7" s="133"/>
      <c r="B7" s="133"/>
      <c r="C7" s="3"/>
      <c r="D7" s="3"/>
      <c r="E7" s="3"/>
      <c r="F7" s="133"/>
      <c r="G7" s="133"/>
      <c r="H7" s="133"/>
      <c r="I7" s="133"/>
      <c r="J7" s="133"/>
      <c r="K7" s="3"/>
      <c r="L7" s="4"/>
      <c r="M7" s="3"/>
      <c r="N7" s="3"/>
      <c r="O7" s="133"/>
      <c r="P7" s="133"/>
      <c r="Q7" s="133"/>
      <c r="R7" s="133"/>
      <c r="S7" s="133"/>
      <c r="T7" s="3" t="s">
        <v>198</v>
      </c>
      <c r="U7" s="133"/>
      <c r="V7" s="133"/>
      <c r="W7" s="133"/>
      <c r="X7" s="133"/>
      <c r="Y7" s="133"/>
      <c r="Z7" s="133"/>
      <c r="AA7" s="133"/>
      <c r="AB7" s="133"/>
      <c r="AC7" s="133"/>
      <c r="AD7" s="133"/>
    </row>
    <row r="8" spans="1:30" x14ac:dyDescent="0.25">
      <c r="A8" s="134"/>
      <c r="B8" s="134"/>
      <c r="C8" s="5"/>
      <c r="D8" s="5"/>
      <c r="E8" s="5"/>
      <c r="F8" s="134"/>
      <c r="G8" s="134"/>
      <c r="H8" s="134"/>
      <c r="I8" s="134"/>
      <c r="J8" s="134"/>
      <c r="K8" s="5"/>
      <c r="L8" s="6"/>
      <c r="M8" s="5"/>
      <c r="N8" s="5"/>
      <c r="O8" s="134"/>
      <c r="P8" s="134"/>
      <c r="Q8" s="134"/>
      <c r="R8" s="134"/>
      <c r="S8" s="134"/>
      <c r="T8" s="5" t="s">
        <v>199</v>
      </c>
      <c r="U8" s="134"/>
      <c r="V8" s="134"/>
      <c r="W8" s="134"/>
      <c r="X8" s="134"/>
      <c r="Y8" s="134"/>
      <c r="Z8" s="134"/>
      <c r="AA8" s="134"/>
      <c r="AB8" s="134"/>
      <c r="AC8" s="134"/>
      <c r="AD8" s="134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A1:X1"/>
    <mergeCell ref="A2:M2"/>
    <mergeCell ref="N2:X2"/>
    <mergeCell ref="A4:A8"/>
    <mergeCell ref="B4:B8"/>
    <mergeCell ref="R4:R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Z4:Z8"/>
    <mergeCell ref="AA4:AA8"/>
    <mergeCell ref="AB4:AB8"/>
    <mergeCell ref="AC4:AC8"/>
    <mergeCell ref="X5:X8"/>
    <mergeCell ref="Y5:Y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2022 йил III-чорак</vt:lpstr>
      <vt:lpstr>Шартномалар</vt:lpstr>
      <vt:lpstr>'2022 йил III-чорак'!Заголовки_для_печати</vt:lpstr>
      <vt:lpstr>'Йиллик параметр'!Заголовки_для_печати</vt:lpstr>
      <vt:lpstr>'2022 йил III-чорак'!Область_печати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Normurod Boymuradov</cp:lastModifiedBy>
  <cp:lastPrinted>2022-01-14T16:09:04Z</cp:lastPrinted>
  <dcterms:created xsi:type="dcterms:W3CDTF">2020-01-15T07:42:43Z</dcterms:created>
  <dcterms:modified xsi:type="dcterms:W3CDTF">2022-10-13T12:44:02Z</dcterms:modified>
</cp:coreProperties>
</file>