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!!!Data user\Desktop\"/>
    </mc:Choice>
  </mc:AlternateContent>
  <xr:revisionPtr revIDLastSave="0" documentId="13_ncr:1_{FFA4AEB2-D851-45DD-A46A-CB69CC412F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6" i="1"/>
  <c r="G45" i="1"/>
  <c r="G39" i="1"/>
  <c r="G38" i="1"/>
  <c r="G28" i="1"/>
  <c r="G26" i="1"/>
  <c r="G23" i="1"/>
  <c r="G22" i="1"/>
  <c r="G21" i="1"/>
  <c r="G20" i="1"/>
  <c r="G17" i="1"/>
  <c r="G16" i="1"/>
  <c r="G15" i="1"/>
  <c r="G7" i="1"/>
  <c r="G6" i="1"/>
  <c r="H51" i="1"/>
  <c r="H50" i="1"/>
  <c r="H24" i="1"/>
  <c r="I27" i="1" l="1"/>
  <c r="G27" i="1" s="1"/>
  <c r="I49" i="1"/>
  <c r="G49" i="1" s="1"/>
  <c r="I12" i="1"/>
  <c r="G12" i="1" s="1"/>
  <c r="I52" i="1" l="1"/>
  <c r="G52" i="1" s="1"/>
  <c r="J51" i="1"/>
  <c r="I51" i="1"/>
  <c r="J50" i="1"/>
  <c r="I50" i="1"/>
  <c r="G51" i="1" l="1"/>
  <c r="G50" i="1"/>
  <c r="I11" i="1"/>
  <c r="G11" i="1" s="1"/>
  <c r="I37" i="1"/>
  <c r="G37" i="1" s="1"/>
  <c r="I48" i="1"/>
  <c r="G48" i="1" s="1"/>
  <c r="I13" i="1"/>
  <c r="G13" i="1" s="1"/>
  <c r="I19" i="1"/>
  <c r="G19" i="1" s="1"/>
  <c r="I25" i="1"/>
  <c r="G25" i="1" s="1"/>
  <c r="I10" i="1"/>
  <c r="G10" i="1" s="1"/>
  <c r="I9" i="1"/>
  <c r="G9" i="1" s="1"/>
  <c r="I44" i="1"/>
  <c r="G44" i="1" s="1"/>
  <c r="I35" i="1"/>
  <c r="G35" i="1" s="1"/>
  <c r="I43" i="1"/>
  <c r="G43" i="1" s="1"/>
  <c r="I42" i="1"/>
  <c r="G42" i="1" s="1"/>
  <c r="I41" i="1"/>
  <c r="G41" i="1" s="1"/>
  <c r="I40" i="1"/>
  <c r="G40" i="1" s="1"/>
  <c r="I36" i="1"/>
  <c r="G36" i="1" s="1"/>
  <c r="I14" i="1"/>
  <c r="G14" i="1" s="1"/>
  <c r="I8" i="1"/>
  <c r="G8" i="1" s="1"/>
  <c r="J18" i="1"/>
  <c r="G18" i="1" s="1"/>
  <c r="I34" i="1" l="1"/>
  <c r="G34" i="1" s="1"/>
  <c r="I33" i="1"/>
  <c r="G33" i="1" s="1"/>
  <c r="I32" i="1"/>
  <c r="G32" i="1" s="1"/>
  <c r="I31" i="1"/>
  <c r="G31" i="1" s="1"/>
  <c r="I30" i="1"/>
  <c r="G30" i="1" s="1"/>
  <c r="I29" i="1"/>
  <c r="G29" i="1" s="1"/>
  <c r="I24" i="1"/>
  <c r="G24" i="1" s="1"/>
  <c r="G53" i="1" l="1"/>
</calcChain>
</file>

<file path=xl/sharedStrings.xml><?xml version="1.0" encoding="utf-8"?>
<sst xmlns="http://schemas.openxmlformats.org/spreadsheetml/2006/main" count="180" uniqueCount="55">
  <si>
    <t>Jami xarajatlar</t>
  </si>
  <si>
    <t>Kunlik
xarajati</t>
  </si>
  <si>
    <t>Boshqa xarjatlar</t>
  </si>
  <si>
    <t>Moliyalashtirish 
manbasi</t>
  </si>
  <si>
    <t>Jamg'arma</t>
  </si>
  <si>
    <t>Oqilov Qodir Rajaboy o'g'li</t>
  </si>
  <si>
    <t>Budjet</t>
  </si>
  <si>
    <t>O'ktamov Abrorjon Azamatovich</t>
  </si>
  <si>
    <t>Andijon viloyati
Namangan viloyati
Farg'ona viloyati</t>
  </si>
  <si>
    <t>Mo'minov Sarvar Murodovich</t>
  </si>
  <si>
    <t>Namangan viloyati
Farg'ona viloyati</t>
  </si>
  <si>
    <t>Maxsudov Sardor Azamat o'g'li</t>
  </si>
  <si>
    <t>Murodov Erkin Ergashevich</t>
  </si>
  <si>
    <t>Radjabov Sardor Baxtiyorovich</t>
  </si>
  <si>
    <t>Boqiyev Farxod Esanovich</t>
  </si>
  <si>
    <t>Sharifxodjayev Usman Ulfatovich</t>
  </si>
  <si>
    <t>Komilov Temur Kalandarovich</t>
  </si>
  <si>
    <t>Umarova Xilola Uktamovna</t>
  </si>
  <si>
    <t>Turaxodjayev Xusan Mizrabiddinovich</t>
  </si>
  <si>
    <t>Amirkulova Iroda Eldorovna</t>
  </si>
  <si>
    <t>Xolmuxamedov Akbarali Xamidulla o'g'li</t>
  </si>
  <si>
    <t>Abdumutalov Doniyor Baxtiyor o'g'li</t>
  </si>
  <si>
    <t>Alimkulov Baxriddin Pulatovich</t>
  </si>
  <si>
    <t>Raxomboyev Sardor Qahramonovich</t>
  </si>
  <si>
    <t>Qodir Sirojiddin Raxmonovich</t>
  </si>
  <si>
    <t>To'xtayev Davron Dilmurod o'g'li</t>
  </si>
  <si>
    <t>Raxmonov Umid Olimovich</t>
  </si>
  <si>
    <t>Xasanov Aziz Shuxratovich</t>
  </si>
  <si>
    <t>Shin Agrippina Vasilevna</t>
  </si>
  <si>
    <t>Ismatov Ibroxim Shaxriyorovich</t>
  </si>
  <si>
    <t>Andijon viloyati</t>
  </si>
  <si>
    <t>Namangan viloyati</t>
  </si>
  <si>
    <t>Farg'ona viloyati</t>
  </si>
  <si>
    <t>Xorazm viloyati</t>
  </si>
  <si>
    <t>Samarqand viloyati</t>
  </si>
  <si>
    <t>Buxoro viloyati</t>
  </si>
  <si>
    <t>Buxoro viloyati
Navoiy viloyati</t>
  </si>
  <si>
    <t>Qoraqalpog'iston Respublikasi</t>
  </si>
  <si>
    <t>Jizzax viloyati</t>
  </si>
  <si>
    <t>Usmonov Yunusali Yusupjonovich</t>
  </si>
  <si>
    <t>Nmangan viloyati</t>
  </si>
  <si>
    <t>Sharipov Ilyosbek Ilxomovich</t>
  </si>
  <si>
    <t>MA'LUMOT</t>
  </si>
  <si>
    <t xml:space="preserve">O'zbekiston Respublikasi Maktabgacha va maktab vazirligining 1-chorak xizmat safari xarajatlari to'g'risida </t>
  </si>
  <si>
    <t>Jami:</t>
  </si>
  <si>
    <t>Almardonov Qaxramon</t>
  </si>
  <si>
    <t>Xizmat safarining 
qisqacha maqsadi</t>
  </si>
  <si>
    <t>Xizmat safari amalga oshirilgan hudud</t>
  </si>
  <si>
    <t xml:space="preserve">Xizmat safarini amalga oshirgan xodimning familiyasi va ismi </t>
  </si>
  <si>
    <t>Yoʻl 
xarajatlari</t>
  </si>
  <si>
    <t>O'rganish</t>
  </si>
  <si>
    <r>
      <t xml:space="preserve">Turar joy bilan bogʻliq </t>
    </r>
    <r>
      <rPr>
        <i/>
        <sz val="12"/>
        <color theme="1"/>
        <rFont val="Times New Roman"/>
        <family val="1"/>
        <charset val="204"/>
      </rPr>
      <t>(mehmonxona yoki turar joy ijarasi) xarajatlar</t>
    </r>
  </si>
  <si>
    <r>
      <t xml:space="preserve">Xizmat safarining davomiylik muddati
</t>
    </r>
    <r>
      <rPr>
        <i/>
        <sz val="12"/>
        <color theme="1"/>
        <rFont val="Times New Roman"/>
        <family val="1"/>
        <charset val="204"/>
      </rPr>
      <t>(sutkada)</t>
    </r>
  </si>
  <si>
    <t>T/r</t>
  </si>
  <si>
    <t>Jumladan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</si>
</sst>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164" fontId="6" fillId="0" borderId="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zoomScale="130" zoomScaleNormal="13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N12" sqref="N12"/>
    </sheetView>
  </sheetViews>
  <sheetFormatPr defaultRowHeight="15" x14ac:dyDescent="0.25"/>
  <cols>
    <col min="1" max="1" width="4.7109375" style="18" customWidth="1"/>
    <col min="2" max="2" width="11.42578125" style="9" customWidth="1"/>
    <col min="3" max="3" width="15.85546875" style="6" customWidth="1"/>
    <col min="4" max="4" width="12.42578125" style="2" customWidth="1"/>
    <col min="5" max="5" width="32.140625" style="2" bestFit="1" customWidth="1"/>
    <col min="6" max="6" width="20.5703125" style="2" customWidth="1"/>
    <col min="7" max="7" width="15.5703125" style="9" bestFit="1" customWidth="1"/>
    <col min="8" max="8" width="17.85546875" style="9" customWidth="1"/>
    <col min="9" max="9" width="14.85546875" style="2" customWidth="1"/>
    <col min="10" max="10" width="11.7109375" style="2" customWidth="1"/>
    <col min="11" max="11" width="13.85546875" bestFit="1" customWidth="1"/>
  </cols>
  <sheetData>
    <row r="1" spans="1:14" s="11" customFormat="1" ht="20.25" x14ac:dyDescent="0.3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ht="20.25" x14ac:dyDescent="0.3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4" ht="15.75" thickBot="1" x14ac:dyDescent="0.3"/>
    <row r="4" spans="1:14" ht="15.75" x14ac:dyDescent="0.25">
      <c r="A4" s="23" t="s">
        <v>53</v>
      </c>
      <c r="B4" s="32" t="s">
        <v>46</v>
      </c>
      <c r="C4" s="25" t="s">
        <v>47</v>
      </c>
      <c r="D4" s="25" t="s">
        <v>52</v>
      </c>
      <c r="E4" s="25" t="s">
        <v>48</v>
      </c>
      <c r="F4" s="25" t="s">
        <v>3</v>
      </c>
      <c r="G4" s="21" t="s">
        <v>0</v>
      </c>
      <c r="H4" s="34" t="s">
        <v>54</v>
      </c>
      <c r="I4" s="35"/>
      <c r="J4" s="35"/>
      <c r="K4" s="36"/>
      <c r="L4" s="11"/>
    </row>
    <row r="5" spans="1:14" ht="92.25" customHeight="1" x14ac:dyDescent="0.25">
      <c r="A5" s="24"/>
      <c r="B5" s="33"/>
      <c r="C5" s="26"/>
      <c r="D5" s="22"/>
      <c r="E5" s="26"/>
      <c r="F5" s="22"/>
      <c r="G5" s="22"/>
      <c r="H5" s="37" t="s">
        <v>51</v>
      </c>
      <c r="I5" s="37" t="s">
        <v>49</v>
      </c>
      <c r="J5" s="37" t="s">
        <v>1</v>
      </c>
      <c r="K5" s="38" t="s">
        <v>2</v>
      </c>
      <c r="L5" s="11"/>
      <c r="M5" s="3"/>
    </row>
    <row r="6" spans="1:14" s="4" customFormat="1" ht="15.75" x14ac:dyDescent="0.25">
      <c r="A6" s="20">
        <v>1</v>
      </c>
      <c r="B6" s="16" t="s">
        <v>50</v>
      </c>
      <c r="C6" s="15" t="s">
        <v>33</v>
      </c>
      <c r="D6" s="14">
        <v>1</v>
      </c>
      <c r="E6" s="28" t="s">
        <v>17</v>
      </c>
      <c r="F6" s="14" t="s">
        <v>6</v>
      </c>
      <c r="G6" s="10">
        <f>+H6+I6+J6+K6</f>
        <v>3563482</v>
      </c>
      <c r="H6" s="7"/>
      <c r="I6" s="7">
        <v>3529482</v>
      </c>
      <c r="J6" s="7">
        <v>34000</v>
      </c>
      <c r="K6" s="8"/>
      <c r="L6" s="11"/>
      <c r="M6" s="5"/>
    </row>
    <row r="7" spans="1:14" s="4" customFormat="1" ht="15.75" x14ac:dyDescent="0.25">
      <c r="A7" s="20"/>
      <c r="B7" s="16" t="s">
        <v>50</v>
      </c>
      <c r="C7" s="15" t="s">
        <v>33</v>
      </c>
      <c r="D7" s="14">
        <v>3</v>
      </c>
      <c r="E7" s="28"/>
      <c r="F7" s="14" t="s">
        <v>4</v>
      </c>
      <c r="G7" s="10">
        <f t="shared" ref="G7:G52" si="0">+H7+I7+J7+K7</f>
        <v>2142000</v>
      </c>
      <c r="H7" s="7">
        <v>2040000</v>
      </c>
      <c r="I7" s="7"/>
      <c r="J7" s="7">
        <v>102000</v>
      </c>
      <c r="K7" s="8"/>
      <c r="L7" s="11"/>
      <c r="M7" s="5"/>
    </row>
    <row r="8" spans="1:14" x14ac:dyDescent="0.25">
      <c r="A8" s="20">
        <v>2</v>
      </c>
      <c r="B8" s="16" t="s">
        <v>50</v>
      </c>
      <c r="C8" s="15" t="s">
        <v>35</v>
      </c>
      <c r="D8" s="14">
        <v>1</v>
      </c>
      <c r="E8" s="28" t="s">
        <v>15</v>
      </c>
      <c r="F8" s="14" t="s">
        <v>6</v>
      </c>
      <c r="G8" s="10">
        <f t="shared" si="0"/>
        <v>1172000</v>
      </c>
      <c r="H8" s="7"/>
      <c r="I8" s="7">
        <f>462000+680000</f>
        <v>1142000</v>
      </c>
      <c r="J8" s="7">
        <v>30000</v>
      </c>
      <c r="K8" s="8"/>
      <c r="L8" s="1"/>
      <c r="M8" s="1"/>
      <c r="N8" s="1"/>
    </row>
    <row r="9" spans="1:14" x14ac:dyDescent="0.25">
      <c r="A9" s="20"/>
      <c r="B9" s="16" t="s">
        <v>50</v>
      </c>
      <c r="C9" s="15" t="s">
        <v>30</v>
      </c>
      <c r="D9" s="14">
        <v>2</v>
      </c>
      <c r="E9" s="28"/>
      <c r="F9" s="14" t="s">
        <v>6</v>
      </c>
      <c r="G9" s="10">
        <f t="shared" si="0"/>
        <v>904000</v>
      </c>
      <c r="H9" s="7">
        <v>600000</v>
      </c>
      <c r="I9" s="7">
        <f>119000+119000</f>
        <v>238000</v>
      </c>
      <c r="J9" s="7">
        <v>66000</v>
      </c>
      <c r="K9" s="8"/>
      <c r="L9" s="1"/>
      <c r="M9" s="1"/>
      <c r="N9" s="1"/>
    </row>
    <row r="10" spans="1:14" x14ac:dyDescent="0.25">
      <c r="A10" s="20"/>
      <c r="B10" s="16" t="s">
        <v>50</v>
      </c>
      <c r="C10" s="15" t="s">
        <v>33</v>
      </c>
      <c r="D10" s="14">
        <v>5</v>
      </c>
      <c r="E10" s="28"/>
      <c r="F10" s="14" t="s">
        <v>6</v>
      </c>
      <c r="G10" s="10">
        <f t="shared" si="0"/>
        <v>4168000</v>
      </c>
      <c r="H10" s="7">
        <v>1760000</v>
      </c>
      <c r="I10" s="7">
        <f>670000+1588000</f>
        <v>2258000</v>
      </c>
      <c r="J10" s="7">
        <v>150000</v>
      </c>
      <c r="K10" s="8"/>
      <c r="L10" s="1"/>
      <c r="M10" s="1"/>
      <c r="N10" s="1"/>
    </row>
    <row r="11" spans="1:14" x14ac:dyDescent="0.25">
      <c r="A11" s="20"/>
      <c r="B11" s="16" t="s">
        <v>50</v>
      </c>
      <c r="C11" s="15" t="s">
        <v>34</v>
      </c>
      <c r="D11" s="14">
        <v>1</v>
      </c>
      <c r="E11" s="28"/>
      <c r="F11" s="14" t="s">
        <v>4</v>
      </c>
      <c r="G11" s="10">
        <f t="shared" si="0"/>
        <v>699000</v>
      </c>
      <c r="H11" s="7"/>
      <c r="I11" s="7">
        <f>276000+393000</f>
        <v>669000</v>
      </c>
      <c r="J11" s="7">
        <v>30000</v>
      </c>
      <c r="K11" s="8"/>
      <c r="L11" s="1"/>
      <c r="M11" s="1"/>
      <c r="N11" s="1"/>
    </row>
    <row r="12" spans="1:14" x14ac:dyDescent="0.25">
      <c r="A12" s="20"/>
      <c r="B12" s="16" t="s">
        <v>50</v>
      </c>
      <c r="C12" s="15" t="s">
        <v>31</v>
      </c>
      <c r="D12" s="14">
        <v>2</v>
      </c>
      <c r="E12" s="28"/>
      <c r="F12" s="14" t="s">
        <v>4</v>
      </c>
      <c r="G12" s="10">
        <f t="shared" si="0"/>
        <v>1208000</v>
      </c>
      <c r="H12" s="7">
        <v>680000</v>
      </c>
      <c r="I12" s="7">
        <f>269000+191000</f>
        <v>460000</v>
      </c>
      <c r="J12" s="7">
        <v>68000</v>
      </c>
      <c r="K12" s="8"/>
      <c r="L12" s="1"/>
      <c r="M12" s="1"/>
      <c r="N12" s="1"/>
    </row>
    <row r="13" spans="1:14" x14ac:dyDescent="0.25">
      <c r="A13" s="13">
        <v>3</v>
      </c>
      <c r="B13" s="16" t="s">
        <v>50</v>
      </c>
      <c r="C13" s="15" t="s">
        <v>33</v>
      </c>
      <c r="D13" s="14">
        <v>5</v>
      </c>
      <c r="E13" s="14" t="s">
        <v>28</v>
      </c>
      <c r="F13" s="14" t="s">
        <v>4</v>
      </c>
      <c r="G13" s="10">
        <f t="shared" si="0"/>
        <v>6734051</v>
      </c>
      <c r="H13" s="7">
        <v>4500000</v>
      </c>
      <c r="I13" s="7">
        <f>1154530+909521</f>
        <v>2064051</v>
      </c>
      <c r="J13" s="7">
        <v>170000</v>
      </c>
      <c r="K13" s="8"/>
      <c r="L13" s="1"/>
      <c r="M13" s="1"/>
      <c r="N13" s="1"/>
    </row>
    <row r="14" spans="1:14" ht="25.5" x14ac:dyDescent="0.25">
      <c r="A14" s="13">
        <v>4</v>
      </c>
      <c r="B14" s="16" t="s">
        <v>50</v>
      </c>
      <c r="C14" s="15" t="s">
        <v>36</v>
      </c>
      <c r="D14" s="14">
        <v>3</v>
      </c>
      <c r="E14" s="14" t="s">
        <v>16</v>
      </c>
      <c r="F14" s="14" t="s">
        <v>4</v>
      </c>
      <c r="G14" s="10">
        <f t="shared" si="0"/>
        <v>2976611</v>
      </c>
      <c r="H14" s="7">
        <v>1400000</v>
      </c>
      <c r="I14" s="7">
        <f>805373+484958+184280</f>
        <v>1474611</v>
      </c>
      <c r="J14" s="7">
        <v>102000</v>
      </c>
      <c r="K14" s="8"/>
      <c r="L14" s="1"/>
      <c r="M14" s="1"/>
      <c r="N14" s="1"/>
    </row>
    <row r="15" spans="1:14" x14ac:dyDescent="0.25">
      <c r="A15" s="20">
        <v>5</v>
      </c>
      <c r="B15" s="16" t="s">
        <v>50</v>
      </c>
      <c r="C15" s="15" t="s">
        <v>33</v>
      </c>
      <c r="D15" s="14">
        <v>3</v>
      </c>
      <c r="E15" s="28" t="s">
        <v>13</v>
      </c>
      <c r="F15" s="14" t="s">
        <v>4</v>
      </c>
      <c r="G15" s="10">
        <f t="shared" si="0"/>
        <v>2371658</v>
      </c>
      <c r="H15" s="7">
        <v>660000</v>
      </c>
      <c r="I15" s="7">
        <v>1609658</v>
      </c>
      <c r="J15" s="7">
        <v>102000</v>
      </c>
      <c r="K15" s="8"/>
      <c r="L15" s="1"/>
      <c r="M15" s="1"/>
      <c r="N15" s="1"/>
    </row>
    <row r="16" spans="1:14" ht="51" customHeight="1" x14ac:dyDescent="0.25">
      <c r="A16" s="20"/>
      <c r="B16" s="16" t="s">
        <v>50</v>
      </c>
      <c r="C16" s="15" t="s">
        <v>8</v>
      </c>
      <c r="D16" s="14">
        <v>3</v>
      </c>
      <c r="E16" s="28"/>
      <c r="F16" s="14" t="s">
        <v>4</v>
      </c>
      <c r="G16" s="10">
        <f t="shared" si="0"/>
        <v>602000</v>
      </c>
      <c r="H16" s="7">
        <v>500000</v>
      </c>
      <c r="I16" s="7"/>
      <c r="J16" s="7">
        <v>102000</v>
      </c>
      <c r="K16" s="8"/>
      <c r="L16" s="1"/>
      <c r="M16" s="1"/>
      <c r="N16" s="1"/>
    </row>
    <row r="17" spans="1:14" x14ac:dyDescent="0.25">
      <c r="A17" s="20"/>
      <c r="B17" s="16" t="s">
        <v>50</v>
      </c>
      <c r="C17" s="15" t="s">
        <v>34</v>
      </c>
      <c r="D17" s="14">
        <v>2</v>
      </c>
      <c r="E17" s="28"/>
      <c r="F17" s="14" t="s">
        <v>4</v>
      </c>
      <c r="G17" s="10">
        <f t="shared" si="0"/>
        <v>518000</v>
      </c>
      <c r="H17" s="7">
        <v>450000</v>
      </c>
      <c r="I17" s="7"/>
      <c r="J17" s="7">
        <v>68000</v>
      </c>
      <c r="K17" s="8"/>
      <c r="L17" s="1"/>
      <c r="M17" s="1"/>
      <c r="N17" s="1"/>
    </row>
    <row r="18" spans="1:14" x14ac:dyDescent="0.25">
      <c r="A18" s="20">
        <v>6</v>
      </c>
      <c r="B18" s="16" t="s">
        <v>50</v>
      </c>
      <c r="C18" s="15" t="s">
        <v>30</v>
      </c>
      <c r="D18" s="14">
        <v>6</v>
      </c>
      <c r="E18" s="28" t="s">
        <v>14</v>
      </c>
      <c r="F18" s="14" t="s">
        <v>4</v>
      </c>
      <c r="G18" s="10">
        <f t="shared" si="0"/>
        <v>2048000</v>
      </c>
      <c r="H18" s="7">
        <v>1850000</v>
      </c>
      <c r="I18" s="7"/>
      <c r="J18" s="7">
        <f>132000+66000</f>
        <v>198000</v>
      </c>
      <c r="K18" s="8"/>
      <c r="L18" s="1"/>
      <c r="M18" s="1"/>
      <c r="N18" s="1"/>
    </row>
    <row r="19" spans="1:14" x14ac:dyDescent="0.25">
      <c r="A19" s="20"/>
      <c r="B19" s="16" t="s">
        <v>50</v>
      </c>
      <c r="C19" s="15" t="s">
        <v>33</v>
      </c>
      <c r="D19" s="14">
        <v>2</v>
      </c>
      <c r="E19" s="28"/>
      <c r="F19" s="14" t="s">
        <v>4</v>
      </c>
      <c r="G19" s="10">
        <f t="shared" si="0"/>
        <v>2142060</v>
      </c>
      <c r="H19" s="7">
        <v>300000</v>
      </c>
      <c r="I19" s="7">
        <f>887030+887030</f>
        <v>1774060</v>
      </c>
      <c r="J19" s="7">
        <v>68000</v>
      </c>
      <c r="K19" s="8"/>
      <c r="L19" s="1"/>
      <c r="M19" s="1"/>
      <c r="N19" s="1"/>
    </row>
    <row r="20" spans="1:14" x14ac:dyDescent="0.25">
      <c r="A20" s="20"/>
      <c r="B20" s="16" t="s">
        <v>50</v>
      </c>
      <c r="C20" s="15" t="s">
        <v>35</v>
      </c>
      <c r="D20" s="14">
        <v>3</v>
      </c>
      <c r="E20" s="28"/>
      <c r="F20" s="14" t="s">
        <v>4</v>
      </c>
      <c r="G20" s="10">
        <f t="shared" si="0"/>
        <v>1002000</v>
      </c>
      <c r="H20" s="7">
        <v>900000</v>
      </c>
      <c r="I20" s="7"/>
      <c r="J20" s="7">
        <v>102000</v>
      </c>
      <c r="K20" s="8"/>
      <c r="L20" s="1"/>
      <c r="M20" s="1"/>
      <c r="N20" s="1"/>
    </row>
    <row r="21" spans="1:14" x14ac:dyDescent="0.25">
      <c r="A21" s="20"/>
      <c r="B21" s="16" t="s">
        <v>50</v>
      </c>
      <c r="C21" s="15" t="s">
        <v>38</v>
      </c>
      <c r="D21" s="14">
        <v>2</v>
      </c>
      <c r="E21" s="28"/>
      <c r="F21" s="14" t="s">
        <v>4</v>
      </c>
      <c r="G21" s="10">
        <f t="shared" si="0"/>
        <v>618000</v>
      </c>
      <c r="H21" s="7">
        <v>550000</v>
      </c>
      <c r="I21" s="7"/>
      <c r="J21" s="7">
        <v>68000</v>
      </c>
      <c r="K21" s="8"/>
      <c r="L21" s="1"/>
      <c r="M21" s="1"/>
      <c r="N21" s="1"/>
    </row>
    <row r="22" spans="1:14" x14ac:dyDescent="0.25">
      <c r="A22" s="20">
        <v>7</v>
      </c>
      <c r="B22" s="16" t="s">
        <v>50</v>
      </c>
      <c r="C22" s="15" t="s">
        <v>30</v>
      </c>
      <c r="D22" s="14">
        <v>4</v>
      </c>
      <c r="E22" s="28" t="s">
        <v>19</v>
      </c>
      <c r="F22" s="14" t="s">
        <v>6</v>
      </c>
      <c r="G22" s="10">
        <f t="shared" si="0"/>
        <v>670403</v>
      </c>
      <c r="H22" s="7"/>
      <c r="I22" s="7">
        <v>534403</v>
      </c>
      <c r="J22" s="7">
        <v>136000</v>
      </c>
      <c r="K22" s="8"/>
      <c r="L22" s="1"/>
      <c r="M22" s="1"/>
      <c r="N22" s="1"/>
    </row>
    <row r="23" spans="1:14" x14ac:dyDescent="0.25">
      <c r="A23" s="20"/>
      <c r="B23" s="16" t="s">
        <v>50</v>
      </c>
      <c r="C23" s="15" t="s">
        <v>33</v>
      </c>
      <c r="D23" s="14">
        <v>1</v>
      </c>
      <c r="E23" s="28"/>
      <c r="F23" s="14" t="s">
        <v>6</v>
      </c>
      <c r="G23" s="10">
        <f t="shared" si="0"/>
        <v>1473000</v>
      </c>
      <c r="H23" s="7"/>
      <c r="I23" s="7">
        <v>1439000</v>
      </c>
      <c r="J23" s="7">
        <v>34000</v>
      </c>
      <c r="K23" s="8"/>
      <c r="L23" s="1"/>
      <c r="M23" s="1"/>
      <c r="N23" s="1"/>
    </row>
    <row r="24" spans="1:14" ht="38.25" customHeight="1" x14ac:dyDescent="0.25">
      <c r="A24" s="13">
        <v>8</v>
      </c>
      <c r="B24" s="16" t="s">
        <v>50</v>
      </c>
      <c r="C24" s="15" t="s">
        <v>37</v>
      </c>
      <c r="D24" s="14">
        <v>5</v>
      </c>
      <c r="E24" s="14" t="s">
        <v>5</v>
      </c>
      <c r="F24" s="14" t="s">
        <v>6</v>
      </c>
      <c r="G24" s="10">
        <f t="shared" si="0"/>
        <v>3022538</v>
      </c>
      <c r="H24" s="7">
        <f>450000+900000</f>
        <v>1350000</v>
      </c>
      <c r="I24" s="7">
        <f>663273+52360+786905</f>
        <v>1502538</v>
      </c>
      <c r="J24" s="7">
        <v>170000</v>
      </c>
      <c r="K24" s="8"/>
      <c r="L24" s="1"/>
      <c r="M24" s="1"/>
      <c r="N24" s="1"/>
    </row>
    <row r="25" spans="1:14" ht="38.25" customHeight="1" x14ac:dyDescent="0.25">
      <c r="A25" s="20">
        <v>9</v>
      </c>
      <c r="B25" s="16" t="s">
        <v>50</v>
      </c>
      <c r="C25" s="15" t="s">
        <v>32</v>
      </c>
      <c r="D25" s="14">
        <v>2</v>
      </c>
      <c r="E25" s="28" t="s">
        <v>45</v>
      </c>
      <c r="F25" s="14" t="s">
        <v>6</v>
      </c>
      <c r="G25" s="10">
        <f t="shared" si="0"/>
        <v>1118800</v>
      </c>
      <c r="H25" s="7">
        <v>840000</v>
      </c>
      <c r="I25" s="7">
        <f>105400+105400</f>
        <v>210800</v>
      </c>
      <c r="J25" s="7">
        <v>68000</v>
      </c>
      <c r="K25" s="8"/>
      <c r="L25" s="1"/>
      <c r="M25" s="1"/>
      <c r="N25" s="1"/>
    </row>
    <row r="26" spans="1:14" x14ac:dyDescent="0.25">
      <c r="A26" s="20"/>
      <c r="B26" s="16" t="s">
        <v>50</v>
      </c>
      <c r="C26" s="15" t="s">
        <v>31</v>
      </c>
      <c r="D26" s="14">
        <v>3</v>
      </c>
      <c r="E26" s="28"/>
      <c r="F26" s="14" t="s">
        <v>4</v>
      </c>
      <c r="G26" s="10">
        <f t="shared" si="0"/>
        <v>1415120</v>
      </c>
      <c r="H26" s="7">
        <v>1120000</v>
      </c>
      <c r="I26" s="7">
        <v>193120</v>
      </c>
      <c r="J26" s="7">
        <v>102000</v>
      </c>
      <c r="K26" s="8"/>
      <c r="L26" s="1"/>
      <c r="M26" s="1"/>
      <c r="N26" s="1"/>
    </row>
    <row r="27" spans="1:14" x14ac:dyDescent="0.25">
      <c r="A27" s="20"/>
      <c r="B27" s="16" t="s">
        <v>50</v>
      </c>
      <c r="C27" s="15" t="s">
        <v>31</v>
      </c>
      <c r="D27" s="14">
        <v>2</v>
      </c>
      <c r="E27" s="28"/>
      <c r="F27" s="14" t="s">
        <v>4</v>
      </c>
      <c r="G27" s="10">
        <f t="shared" si="0"/>
        <v>1191681</v>
      </c>
      <c r="H27" s="7">
        <v>700000</v>
      </c>
      <c r="I27" s="7">
        <f>327121+96560</f>
        <v>423681</v>
      </c>
      <c r="J27" s="7">
        <v>68000</v>
      </c>
      <c r="K27" s="8"/>
      <c r="L27" s="1"/>
      <c r="M27" s="1"/>
      <c r="N27" s="1"/>
    </row>
    <row r="28" spans="1:14" x14ac:dyDescent="0.25">
      <c r="A28" s="13">
        <v>10</v>
      </c>
      <c r="B28" s="16" t="s">
        <v>50</v>
      </c>
      <c r="C28" s="15" t="s">
        <v>34</v>
      </c>
      <c r="D28" s="14">
        <v>2</v>
      </c>
      <c r="E28" s="17" t="s">
        <v>7</v>
      </c>
      <c r="F28" s="14" t="s">
        <v>4</v>
      </c>
      <c r="G28" s="10">
        <f t="shared" si="0"/>
        <v>826000</v>
      </c>
      <c r="H28" s="7">
        <v>350000</v>
      </c>
      <c r="I28" s="7">
        <v>408000</v>
      </c>
      <c r="J28" s="7">
        <v>68000</v>
      </c>
      <c r="K28" s="8"/>
      <c r="L28" s="1"/>
      <c r="M28" s="1"/>
      <c r="N28" s="1"/>
    </row>
    <row r="29" spans="1:14" ht="25.5" x14ac:dyDescent="0.25">
      <c r="A29" s="20">
        <v>11</v>
      </c>
      <c r="B29" s="16" t="s">
        <v>50</v>
      </c>
      <c r="C29" s="15" t="s">
        <v>10</v>
      </c>
      <c r="D29" s="14">
        <v>7</v>
      </c>
      <c r="E29" s="28" t="s">
        <v>9</v>
      </c>
      <c r="F29" s="14" t="s">
        <v>4</v>
      </c>
      <c r="G29" s="10">
        <f t="shared" si="0"/>
        <v>2576609</v>
      </c>
      <c r="H29" s="7">
        <v>1920000</v>
      </c>
      <c r="I29" s="7">
        <f>293349+26860+105400</f>
        <v>425609</v>
      </c>
      <c r="J29" s="7">
        <v>231000</v>
      </c>
      <c r="K29" s="8"/>
      <c r="L29" s="1"/>
      <c r="M29" s="1"/>
      <c r="N29" s="1"/>
    </row>
    <row r="30" spans="1:14" x14ac:dyDescent="0.25">
      <c r="A30" s="20"/>
      <c r="B30" s="16" t="s">
        <v>50</v>
      </c>
      <c r="C30" s="15" t="s">
        <v>30</v>
      </c>
      <c r="D30" s="14">
        <v>6</v>
      </c>
      <c r="E30" s="28"/>
      <c r="F30" s="14" t="s">
        <v>4</v>
      </c>
      <c r="G30" s="10">
        <f t="shared" si="0"/>
        <v>2758930</v>
      </c>
      <c r="H30" s="7">
        <v>2250000</v>
      </c>
      <c r="I30" s="7">
        <f>195330+115600</f>
        <v>310930</v>
      </c>
      <c r="J30" s="7">
        <v>198000</v>
      </c>
      <c r="K30" s="8"/>
      <c r="L30" s="1"/>
      <c r="M30" s="1"/>
      <c r="N30" s="1"/>
    </row>
    <row r="31" spans="1:14" x14ac:dyDescent="0.25">
      <c r="A31" s="20"/>
      <c r="B31" s="16" t="s">
        <v>50</v>
      </c>
      <c r="C31" s="15" t="s">
        <v>30</v>
      </c>
      <c r="D31" s="14">
        <v>8</v>
      </c>
      <c r="E31" s="28"/>
      <c r="F31" s="14" t="s">
        <v>4</v>
      </c>
      <c r="G31" s="10">
        <f t="shared" si="0"/>
        <v>3195200</v>
      </c>
      <c r="H31" s="7">
        <v>2700000</v>
      </c>
      <c r="I31" s="7">
        <f>115600+115600</f>
        <v>231200</v>
      </c>
      <c r="J31" s="7">
        <v>264000</v>
      </c>
      <c r="K31" s="8"/>
      <c r="L31" s="1"/>
      <c r="M31" s="1"/>
      <c r="N31" s="1"/>
    </row>
    <row r="32" spans="1:14" ht="38.25" x14ac:dyDescent="0.25">
      <c r="A32" s="13">
        <v>12</v>
      </c>
      <c r="B32" s="16" t="s">
        <v>50</v>
      </c>
      <c r="C32" s="15" t="s">
        <v>8</v>
      </c>
      <c r="D32" s="14">
        <v>3</v>
      </c>
      <c r="E32" s="14" t="s">
        <v>11</v>
      </c>
      <c r="F32" s="14" t="s">
        <v>4</v>
      </c>
      <c r="G32" s="10">
        <f t="shared" si="0"/>
        <v>1168560</v>
      </c>
      <c r="H32" s="7">
        <v>800000</v>
      </c>
      <c r="I32" s="7">
        <f>119000+25500+27880+94180</f>
        <v>266560</v>
      </c>
      <c r="J32" s="7">
        <v>102000</v>
      </c>
      <c r="K32" s="8"/>
      <c r="L32" s="1"/>
      <c r="M32" s="1"/>
      <c r="N32" s="1"/>
    </row>
    <row r="33" spans="1:14" ht="38.25" customHeight="1" x14ac:dyDescent="0.25">
      <c r="A33" s="20">
        <v>13</v>
      </c>
      <c r="B33" s="16" t="s">
        <v>50</v>
      </c>
      <c r="C33" s="15" t="s">
        <v>30</v>
      </c>
      <c r="D33" s="14">
        <v>2</v>
      </c>
      <c r="E33" s="28" t="s">
        <v>12</v>
      </c>
      <c r="F33" s="14" t="s">
        <v>4</v>
      </c>
      <c r="G33" s="10">
        <f t="shared" si="0"/>
        <v>649200</v>
      </c>
      <c r="H33" s="7">
        <v>350000</v>
      </c>
      <c r="I33" s="7">
        <f>115600+115600</f>
        <v>231200</v>
      </c>
      <c r="J33" s="7">
        <v>68000</v>
      </c>
      <c r="K33" s="8"/>
      <c r="L33" s="1"/>
      <c r="M33" s="1"/>
      <c r="N33" s="1"/>
    </row>
    <row r="34" spans="1:14" x14ac:dyDescent="0.25">
      <c r="A34" s="20"/>
      <c r="B34" s="16" t="s">
        <v>50</v>
      </c>
      <c r="C34" s="15" t="s">
        <v>30</v>
      </c>
      <c r="D34" s="14">
        <v>4</v>
      </c>
      <c r="E34" s="28"/>
      <c r="F34" s="14" t="s">
        <v>4</v>
      </c>
      <c r="G34" s="10">
        <f t="shared" si="0"/>
        <v>1417200</v>
      </c>
      <c r="H34" s="7">
        <v>1050000</v>
      </c>
      <c r="I34" s="7">
        <f>115600+115600</f>
        <v>231200</v>
      </c>
      <c r="J34" s="7">
        <v>136000</v>
      </c>
      <c r="K34" s="8"/>
      <c r="L34" s="1"/>
      <c r="M34" s="1"/>
      <c r="N34" s="1"/>
    </row>
    <row r="35" spans="1:14" x14ac:dyDescent="0.25">
      <c r="A35" s="20"/>
      <c r="B35" s="16" t="s">
        <v>50</v>
      </c>
      <c r="C35" s="15" t="s">
        <v>33</v>
      </c>
      <c r="D35" s="14">
        <v>4</v>
      </c>
      <c r="E35" s="28"/>
      <c r="F35" s="14" t="s">
        <v>4</v>
      </c>
      <c r="G35" s="10">
        <f t="shared" si="0"/>
        <v>2264905</v>
      </c>
      <c r="H35" s="7">
        <v>900000</v>
      </c>
      <c r="I35" s="7">
        <f>672333+556572</f>
        <v>1228905</v>
      </c>
      <c r="J35" s="7">
        <v>136000</v>
      </c>
      <c r="K35" s="8"/>
      <c r="L35" s="1"/>
      <c r="M35" s="1"/>
      <c r="N35" s="1"/>
    </row>
    <row r="36" spans="1:14" ht="38.25" customHeight="1" x14ac:dyDescent="0.25">
      <c r="A36" s="20">
        <v>14</v>
      </c>
      <c r="B36" s="16" t="s">
        <v>50</v>
      </c>
      <c r="C36" s="15" t="s">
        <v>32</v>
      </c>
      <c r="D36" s="14">
        <v>12</v>
      </c>
      <c r="E36" s="28" t="s">
        <v>18</v>
      </c>
      <c r="F36" s="14" t="s">
        <v>6</v>
      </c>
      <c r="G36" s="10">
        <f t="shared" si="0"/>
        <v>4546380</v>
      </c>
      <c r="H36" s="7">
        <v>3920000</v>
      </c>
      <c r="I36" s="7">
        <f>118380+100000</f>
        <v>218380</v>
      </c>
      <c r="J36" s="7">
        <v>408000</v>
      </c>
      <c r="K36" s="8"/>
      <c r="L36" s="1"/>
      <c r="M36" s="1"/>
      <c r="N36" s="1"/>
    </row>
    <row r="37" spans="1:14" x14ac:dyDescent="0.25">
      <c r="A37" s="20"/>
      <c r="B37" s="16" t="s">
        <v>50</v>
      </c>
      <c r="C37" s="15" t="s">
        <v>34</v>
      </c>
      <c r="D37" s="14">
        <v>3</v>
      </c>
      <c r="E37" s="28"/>
      <c r="F37" s="14" t="s">
        <v>6</v>
      </c>
      <c r="G37" s="10">
        <f t="shared" si="0"/>
        <v>1512800</v>
      </c>
      <c r="H37" s="7">
        <v>1200000</v>
      </c>
      <c r="I37" s="7">
        <f>105400+105400</f>
        <v>210800</v>
      </c>
      <c r="J37" s="7">
        <v>102000</v>
      </c>
      <c r="K37" s="8"/>
      <c r="L37" s="1"/>
      <c r="M37" s="1"/>
      <c r="N37" s="1"/>
    </row>
    <row r="38" spans="1:14" ht="38.25" customHeight="1" x14ac:dyDescent="0.25">
      <c r="A38" s="20">
        <v>15</v>
      </c>
      <c r="B38" s="16" t="s">
        <v>50</v>
      </c>
      <c r="C38" s="15" t="s">
        <v>33</v>
      </c>
      <c r="D38" s="14">
        <v>1</v>
      </c>
      <c r="E38" s="28" t="s">
        <v>20</v>
      </c>
      <c r="F38" s="14" t="s">
        <v>6</v>
      </c>
      <c r="G38" s="10">
        <f t="shared" si="0"/>
        <v>1472943</v>
      </c>
      <c r="H38" s="7"/>
      <c r="I38" s="7">
        <v>1438943</v>
      </c>
      <c r="J38" s="7">
        <v>34000</v>
      </c>
      <c r="K38" s="8"/>
      <c r="L38" s="1"/>
      <c r="M38" s="1"/>
      <c r="N38" s="1"/>
    </row>
    <row r="39" spans="1:14" x14ac:dyDescent="0.25">
      <c r="A39" s="20"/>
      <c r="B39" s="16" t="s">
        <v>50</v>
      </c>
      <c r="C39" s="15" t="s">
        <v>33</v>
      </c>
      <c r="D39" s="14">
        <v>3</v>
      </c>
      <c r="E39" s="28"/>
      <c r="F39" s="14" t="s">
        <v>4</v>
      </c>
      <c r="G39" s="10">
        <f t="shared" si="0"/>
        <v>2472595</v>
      </c>
      <c r="H39" s="7">
        <v>1020000</v>
      </c>
      <c r="I39" s="7">
        <v>1418595</v>
      </c>
      <c r="J39" s="7">
        <v>34000</v>
      </c>
      <c r="K39" s="8"/>
      <c r="L39" s="1"/>
      <c r="M39" s="1"/>
      <c r="N39" s="1"/>
    </row>
    <row r="40" spans="1:14" x14ac:dyDescent="0.25">
      <c r="A40" s="13">
        <v>16</v>
      </c>
      <c r="B40" s="16" t="s">
        <v>50</v>
      </c>
      <c r="C40" s="15" t="s">
        <v>30</v>
      </c>
      <c r="D40" s="14">
        <v>2</v>
      </c>
      <c r="E40" s="14" t="s">
        <v>21</v>
      </c>
      <c r="F40" s="14" t="s">
        <v>4</v>
      </c>
      <c r="G40" s="10">
        <f t="shared" si="0"/>
        <v>420540</v>
      </c>
      <c r="H40" s="7">
        <v>68000</v>
      </c>
      <c r="I40" s="7">
        <f>142270+142270</f>
        <v>284540</v>
      </c>
      <c r="J40" s="7">
        <v>68000</v>
      </c>
      <c r="K40" s="8"/>
      <c r="L40" s="1"/>
      <c r="M40" s="1"/>
      <c r="N40" s="1"/>
    </row>
    <row r="41" spans="1:14" ht="38.25" customHeight="1" x14ac:dyDescent="0.25">
      <c r="A41" s="20">
        <v>17</v>
      </c>
      <c r="B41" s="16" t="s">
        <v>50</v>
      </c>
      <c r="C41" s="15" t="s">
        <v>32</v>
      </c>
      <c r="D41" s="14">
        <v>1</v>
      </c>
      <c r="E41" s="28" t="s">
        <v>22</v>
      </c>
      <c r="F41" s="14" t="s">
        <v>4</v>
      </c>
      <c r="G41" s="10">
        <f t="shared" si="0"/>
        <v>710630</v>
      </c>
      <c r="H41" s="7">
        <v>320000</v>
      </c>
      <c r="I41" s="7">
        <f>105400+252230</f>
        <v>357630</v>
      </c>
      <c r="J41" s="7">
        <v>33000</v>
      </c>
      <c r="K41" s="8"/>
      <c r="L41" s="1"/>
      <c r="M41" s="1"/>
      <c r="N41" s="1"/>
    </row>
    <row r="42" spans="1:14" ht="27" customHeight="1" x14ac:dyDescent="0.25">
      <c r="A42" s="20"/>
      <c r="B42" s="16" t="s">
        <v>50</v>
      </c>
      <c r="C42" s="15" t="s">
        <v>32</v>
      </c>
      <c r="D42" s="14">
        <v>2</v>
      </c>
      <c r="E42" s="28"/>
      <c r="F42" s="14" t="s">
        <v>4</v>
      </c>
      <c r="G42" s="10">
        <f t="shared" si="0"/>
        <v>880323</v>
      </c>
      <c r="H42" s="7">
        <v>320000</v>
      </c>
      <c r="I42" s="7">
        <f>280561+213762</f>
        <v>494323</v>
      </c>
      <c r="J42" s="7">
        <v>66000</v>
      </c>
      <c r="K42" s="8"/>
      <c r="L42" s="1"/>
      <c r="M42" s="1"/>
      <c r="N42" s="1"/>
    </row>
    <row r="43" spans="1:14" x14ac:dyDescent="0.25">
      <c r="A43" s="13">
        <v>18</v>
      </c>
      <c r="B43" s="16" t="s">
        <v>50</v>
      </c>
      <c r="C43" s="15" t="s">
        <v>34</v>
      </c>
      <c r="D43" s="14">
        <v>3</v>
      </c>
      <c r="E43" s="14" t="s">
        <v>23</v>
      </c>
      <c r="F43" s="14" t="s">
        <v>4</v>
      </c>
      <c r="G43" s="10">
        <f t="shared" si="0"/>
        <v>1410000</v>
      </c>
      <c r="H43" s="7">
        <v>900000</v>
      </c>
      <c r="I43" s="7">
        <f>204000+204000</f>
        <v>408000</v>
      </c>
      <c r="J43" s="7">
        <v>102000</v>
      </c>
      <c r="K43" s="8"/>
      <c r="L43" s="1"/>
      <c r="M43" s="1"/>
      <c r="N43" s="1"/>
    </row>
    <row r="44" spans="1:14" x14ac:dyDescent="0.25">
      <c r="A44" s="13">
        <v>19</v>
      </c>
      <c r="B44" s="16" t="s">
        <v>50</v>
      </c>
      <c r="C44" s="15" t="s">
        <v>33</v>
      </c>
      <c r="D44" s="14">
        <v>6</v>
      </c>
      <c r="E44" s="14" t="s">
        <v>24</v>
      </c>
      <c r="F44" s="14" t="s">
        <v>4</v>
      </c>
      <c r="G44" s="10">
        <f t="shared" si="0"/>
        <v>3140427</v>
      </c>
      <c r="H44" s="7">
        <v>1500000</v>
      </c>
      <c r="I44" s="7">
        <f>672333+770094</f>
        <v>1442427</v>
      </c>
      <c r="J44" s="7">
        <v>198000</v>
      </c>
      <c r="K44" s="8"/>
      <c r="L44" s="1"/>
      <c r="M44" s="1"/>
      <c r="N44" s="1"/>
    </row>
    <row r="45" spans="1:14" x14ac:dyDescent="0.25">
      <c r="A45" s="13">
        <v>20</v>
      </c>
      <c r="B45" s="16" t="s">
        <v>50</v>
      </c>
      <c r="C45" s="15" t="s">
        <v>35</v>
      </c>
      <c r="D45" s="14">
        <v>5</v>
      </c>
      <c r="E45" s="14" t="s">
        <v>25</v>
      </c>
      <c r="F45" s="14" t="s">
        <v>4</v>
      </c>
      <c r="G45" s="10">
        <f t="shared" si="0"/>
        <v>2929796</v>
      </c>
      <c r="H45" s="7">
        <v>2250000</v>
      </c>
      <c r="I45" s="7">
        <v>509796</v>
      </c>
      <c r="J45" s="7">
        <v>170000</v>
      </c>
      <c r="K45" s="8"/>
      <c r="L45" s="1"/>
      <c r="M45" s="1"/>
      <c r="N45" s="1"/>
    </row>
    <row r="46" spans="1:14" x14ac:dyDescent="0.25">
      <c r="A46" s="13">
        <v>21</v>
      </c>
      <c r="B46" s="16" t="s">
        <v>50</v>
      </c>
      <c r="C46" s="15" t="s">
        <v>35</v>
      </c>
      <c r="D46" s="14">
        <v>2</v>
      </c>
      <c r="E46" s="14" t="s">
        <v>26</v>
      </c>
      <c r="F46" s="14" t="s">
        <v>4</v>
      </c>
      <c r="G46" s="10">
        <f t="shared" si="0"/>
        <v>1157525</v>
      </c>
      <c r="H46" s="7">
        <v>300000</v>
      </c>
      <c r="I46" s="7">
        <v>791525</v>
      </c>
      <c r="J46" s="7">
        <v>66000</v>
      </c>
      <c r="K46" s="8"/>
      <c r="L46" s="1"/>
      <c r="M46" s="1"/>
      <c r="N46" s="1"/>
    </row>
    <row r="47" spans="1:14" x14ac:dyDescent="0.25">
      <c r="A47" s="13">
        <v>22</v>
      </c>
      <c r="B47" s="16" t="s">
        <v>50</v>
      </c>
      <c r="C47" s="15" t="s">
        <v>33</v>
      </c>
      <c r="D47" s="14">
        <v>5</v>
      </c>
      <c r="E47" s="14" t="s">
        <v>27</v>
      </c>
      <c r="F47" s="14" t="s">
        <v>4</v>
      </c>
      <c r="G47" s="10">
        <f t="shared" si="0"/>
        <v>2438660</v>
      </c>
      <c r="H47" s="7">
        <v>1400000</v>
      </c>
      <c r="I47" s="7">
        <v>873660</v>
      </c>
      <c r="J47" s="7">
        <v>165000</v>
      </c>
      <c r="K47" s="8"/>
      <c r="L47" s="1"/>
      <c r="M47" s="1"/>
      <c r="N47" s="1"/>
    </row>
    <row r="48" spans="1:14" x14ac:dyDescent="0.25">
      <c r="A48" s="20">
        <v>23</v>
      </c>
      <c r="B48" s="16" t="s">
        <v>50</v>
      </c>
      <c r="C48" s="15" t="s">
        <v>34</v>
      </c>
      <c r="D48" s="14">
        <v>9</v>
      </c>
      <c r="E48" s="28" t="s">
        <v>29</v>
      </c>
      <c r="F48" s="14" t="s">
        <v>4</v>
      </c>
      <c r="G48" s="10">
        <f t="shared" si="0"/>
        <v>2876700</v>
      </c>
      <c r="H48" s="7">
        <v>2250000</v>
      </c>
      <c r="I48" s="7">
        <f>204000+125700</f>
        <v>329700</v>
      </c>
      <c r="J48" s="7">
        <v>297000</v>
      </c>
      <c r="K48" s="8"/>
      <c r="L48" s="1"/>
      <c r="M48" s="1"/>
      <c r="N48" s="1"/>
    </row>
    <row r="49" spans="1:14" x14ac:dyDescent="0.25">
      <c r="A49" s="20"/>
      <c r="B49" s="16" t="s">
        <v>50</v>
      </c>
      <c r="C49" s="15" t="s">
        <v>34</v>
      </c>
      <c r="D49" s="14">
        <v>2</v>
      </c>
      <c r="E49" s="28"/>
      <c r="F49" s="14" t="s">
        <v>4</v>
      </c>
      <c r="G49" s="10">
        <f t="shared" si="0"/>
        <v>626800</v>
      </c>
      <c r="H49" s="7">
        <v>350000</v>
      </c>
      <c r="I49" s="7">
        <f>105400+105400</f>
        <v>210800</v>
      </c>
      <c r="J49" s="7">
        <v>66000</v>
      </c>
      <c r="K49" s="8"/>
      <c r="L49" s="1"/>
      <c r="M49" s="1"/>
      <c r="N49" s="1"/>
    </row>
    <row r="50" spans="1:14" x14ac:dyDescent="0.25">
      <c r="A50" s="20">
        <v>24</v>
      </c>
      <c r="B50" s="16" t="s">
        <v>50</v>
      </c>
      <c r="C50" s="27" t="s">
        <v>40</v>
      </c>
      <c r="D50" s="14">
        <v>28</v>
      </c>
      <c r="E50" s="28" t="s">
        <v>39</v>
      </c>
      <c r="F50" s="14" t="s">
        <v>4</v>
      </c>
      <c r="G50" s="10">
        <f t="shared" si="0"/>
        <v>9845120</v>
      </c>
      <c r="H50" s="7">
        <f>2000000+1500000+400000+2400000+1200000+1200000</f>
        <v>8700000</v>
      </c>
      <c r="I50" s="7">
        <f>96560+96560</f>
        <v>193120</v>
      </c>
      <c r="J50" s="7">
        <f>170000+170000+306000+170000+136000</f>
        <v>952000</v>
      </c>
      <c r="K50" s="8"/>
      <c r="L50" s="1"/>
      <c r="M50" s="1"/>
      <c r="N50" s="1"/>
    </row>
    <row r="51" spans="1:14" x14ac:dyDescent="0.25">
      <c r="A51" s="20"/>
      <c r="B51" s="16" t="s">
        <v>50</v>
      </c>
      <c r="C51" s="27"/>
      <c r="D51" s="14">
        <v>16</v>
      </c>
      <c r="E51" s="28"/>
      <c r="F51" s="14" t="s">
        <v>4</v>
      </c>
      <c r="G51" s="10">
        <f t="shared" si="0"/>
        <v>6037120</v>
      </c>
      <c r="H51" s="7">
        <f>1500000+800000+1800000+1200000</f>
        <v>5300000</v>
      </c>
      <c r="I51" s="7">
        <f>96560+96560</f>
        <v>193120</v>
      </c>
      <c r="J51" s="7">
        <f>136000+238000+170000</f>
        <v>544000</v>
      </c>
      <c r="K51" s="8"/>
      <c r="L51" s="1"/>
      <c r="M51" s="1"/>
      <c r="N51" s="1"/>
    </row>
    <row r="52" spans="1:14" ht="15.75" thickBot="1" x14ac:dyDescent="0.3">
      <c r="A52" s="13">
        <v>25</v>
      </c>
      <c r="B52" s="16" t="s">
        <v>50</v>
      </c>
      <c r="C52" s="15" t="s">
        <v>34</v>
      </c>
      <c r="D52" s="14">
        <v>1</v>
      </c>
      <c r="E52" s="14" t="s">
        <v>41</v>
      </c>
      <c r="F52" s="14" t="s">
        <v>4</v>
      </c>
      <c r="G52" s="10">
        <f t="shared" si="0"/>
        <v>515200</v>
      </c>
      <c r="H52" s="7"/>
      <c r="I52" s="7">
        <f>277200+204000</f>
        <v>481200</v>
      </c>
      <c r="J52" s="7">
        <v>34000</v>
      </c>
      <c r="K52" s="8"/>
      <c r="L52" s="1"/>
      <c r="M52" s="1"/>
      <c r="N52" s="1"/>
    </row>
    <row r="53" spans="1:14" ht="15.75" thickBot="1" x14ac:dyDescent="0.3">
      <c r="A53" s="29" t="s">
        <v>44</v>
      </c>
      <c r="B53" s="30"/>
      <c r="C53" s="30"/>
      <c r="D53" s="30"/>
      <c r="E53" s="30"/>
      <c r="F53" s="31"/>
      <c r="G53" s="12">
        <f>SUM(G6:G52)</f>
        <v>99610567</v>
      </c>
      <c r="H53" s="12"/>
      <c r="I53" s="12"/>
      <c r="J53" s="12"/>
      <c r="K53" s="12"/>
      <c r="L53" s="1"/>
      <c r="M53" s="1"/>
      <c r="N53" s="1"/>
    </row>
  </sheetData>
  <mergeCells count="38">
    <mergeCell ref="E41:E42"/>
    <mergeCell ref="E48:E49"/>
    <mergeCell ref="E50:E51"/>
    <mergeCell ref="E4:E5"/>
    <mergeCell ref="A53:F53"/>
    <mergeCell ref="E29:E31"/>
    <mergeCell ref="E33:E35"/>
    <mergeCell ref="E36:E37"/>
    <mergeCell ref="E38:E39"/>
    <mergeCell ref="B4:B5"/>
    <mergeCell ref="E6:E7"/>
    <mergeCell ref="E8:E12"/>
    <mergeCell ref="E15:E17"/>
    <mergeCell ref="E18:E21"/>
    <mergeCell ref="A18:A21"/>
    <mergeCell ref="A25:A27"/>
    <mergeCell ref="A22:A23"/>
    <mergeCell ref="E22:E23"/>
    <mergeCell ref="E25:E27"/>
    <mergeCell ref="A6:A7"/>
    <mergeCell ref="A8:A12"/>
    <mergeCell ref="A29:A31"/>
    <mergeCell ref="A36:A37"/>
    <mergeCell ref="A38:A39"/>
    <mergeCell ref="C50:C51"/>
    <mergeCell ref="A48:A49"/>
    <mergeCell ref="A33:A35"/>
    <mergeCell ref="A41:A42"/>
    <mergeCell ref="A50:A51"/>
    <mergeCell ref="A1:K1"/>
    <mergeCell ref="A2:K2"/>
    <mergeCell ref="A15:A17"/>
    <mergeCell ref="G4:G5"/>
    <mergeCell ref="A4:A5"/>
    <mergeCell ref="C4:C5"/>
    <mergeCell ref="F4:F5"/>
    <mergeCell ref="D4:D5"/>
    <mergeCell ref="H4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Kamalidinov Otabek</dc:creator>
  <cp:lastModifiedBy>Kamalidinov Otabek</cp:lastModifiedBy>
  <dcterms:created xsi:type="dcterms:W3CDTF">2015-06-05T18:19:34Z</dcterms:created>
  <dcterms:modified xsi:type="dcterms:W3CDTF">2024-04-08T11:17:43Z</dcterms:modified>
</cp:coreProperties>
</file>